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ty185033\OneDrive - NCR Corporation\Activities\cx8\power budget\Final\"/>
    </mc:Choice>
  </mc:AlternateContent>
  <xr:revisionPtr revIDLastSave="2" documentId="6_{527D724D-2A0C-4516-B42B-4A088F6D76B0}" xr6:coauthVersionLast="36" xr6:coauthVersionMax="36" xr10:uidLastSave="{D48F1129-579C-46F5-9C7E-19C6610AA053}"/>
  <bookViews>
    <workbookView xWindow="48" yWindow="8940" windowWidth="10152" windowHeight="2088" activeTab="3" xr2:uid="{00000000-000D-0000-FFFF-FFFF00000000}"/>
  </bookViews>
  <sheets>
    <sheet name="Cover Sheet" sheetId="3" r:id="rId1"/>
    <sheet name="Change Sheet" sheetId="4" r:id="rId2"/>
    <sheet name="Instructions" sheetId="5" r:id="rId3"/>
    <sheet name="CX8 PBM" sheetId="2" r:id="rId4"/>
    <sheet name="Summary" sheetId="6" state="hidden" r:id="rId5"/>
  </sheets>
  <definedNames>
    <definedName name="_xlnm.Print_Area" localSheetId="3">'CX8 PBM'!$A$1:$M$123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74" i="2" l="1"/>
  <c r="M74" i="2" s="1"/>
  <c r="L74" i="2" s="1"/>
  <c r="K73" i="2"/>
  <c r="M73" i="2" s="1"/>
  <c r="L73" i="2" s="1"/>
  <c r="K82" i="2"/>
  <c r="M82" i="2" s="1"/>
  <c r="L82" i="2" s="1"/>
  <c r="I82" i="2"/>
  <c r="K81" i="2"/>
  <c r="M81" i="2" s="1"/>
  <c r="L81" i="2" s="1"/>
  <c r="I81" i="2"/>
  <c r="K80" i="2"/>
  <c r="M80" i="2" s="1"/>
  <c r="L80" i="2" s="1"/>
  <c r="I80" i="2"/>
  <c r="K79" i="2"/>
  <c r="M79" i="2" s="1"/>
  <c r="L79" i="2" s="1"/>
  <c r="I79" i="2"/>
  <c r="K78" i="2"/>
  <c r="M78" i="2" s="1"/>
  <c r="L78" i="2" s="1"/>
  <c r="M77" i="2"/>
  <c r="L77" i="2" s="1"/>
  <c r="K77" i="2"/>
  <c r="I77" i="2"/>
  <c r="K76" i="2"/>
  <c r="M76" i="2" s="1"/>
  <c r="L76" i="2" s="1"/>
  <c r="M75" i="2"/>
  <c r="L75" i="2"/>
  <c r="K75" i="2"/>
  <c r="I75" i="2"/>
  <c r="B27" i="2"/>
  <c r="K59" i="2"/>
  <c r="I59" i="2"/>
  <c r="K58" i="2"/>
  <c r="M58" i="2" s="1"/>
  <c r="I58" i="2"/>
  <c r="K56" i="2"/>
  <c r="I56" i="2"/>
  <c r="I54" i="2"/>
  <c r="K54" i="2"/>
  <c r="K57" i="2"/>
  <c r="M57" i="2" s="1"/>
  <c r="L57" i="2" s="1"/>
  <c r="K55" i="2"/>
  <c r="M55" i="2" s="1"/>
  <c r="L55" i="2" s="1"/>
  <c r="K60" i="2"/>
  <c r="I60" i="2"/>
  <c r="K53" i="2"/>
  <c r="M53" i="2" s="1"/>
  <c r="L53" i="2" s="1"/>
  <c r="K61" i="2"/>
  <c r="K52" i="2"/>
  <c r="M52" i="2" s="1"/>
  <c r="I61" i="2"/>
  <c r="M60" i="2" l="1"/>
  <c r="L60" i="2" s="1"/>
  <c r="M54" i="2"/>
  <c r="L54" i="2" s="1"/>
  <c r="M59" i="2"/>
  <c r="L59" i="2" s="1"/>
  <c r="M56" i="2"/>
  <c r="L56" i="2" s="1"/>
  <c r="L58" i="2"/>
  <c r="M61" i="2"/>
  <c r="L61" i="2" s="1"/>
  <c r="B22" i="2"/>
  <c r="B21" i="2"/>
  <c r="E4" i="2"/>
  <c r="G85" i="2" l="1"/>
  <c r="M85" i="2" s="1"/>
  <c r="L85" i="2" s="1"/>
  <c r="G35" i="2"/>
  <c r="M35" i="2" s="1"/>
  <c r="L35" i="2" s="1"/>
  <c r="G36" i="2"/>
  <c r="M36" i="2" s="1"/>
  <c r="L36" i="2" s="1"/>
  <c r="G37" i="2"/>
  <c r="M37" i="2" s="1"/>
  <c r="L37" i="2" s="1"/>
  <c r="G33" i="2"/>
  <c r="M33" i="2" s="1"/>
  <c r="L33" i="2" s="1"/>
  <c r="F34" i="2"/>
  <c r="G34" i="2" s="1"/>
  <c r="M34" i="2" s="1"/>
  <c r="L34" i="2" s="1"/>
  <c r="B37" i="2"/>
  <c r="B36" i="2"/>
  <c r="B35" i="2"/>
  <c r="B34" i="2"/>
  <c r="B33" i="2"/>
  <c r="M98" i="2"/>
  <c r="M99" i="2"/>
  <c r="M100" i="2"/>
  <c r="M101" i="2"/>
  <c r="M102" i="2"/>
  <c r="M103" i="2"/>
  <c r="I41" i="2"/>
  <c r="M41" i="2" s="1"/>
  <c r="L41" i="2" s="1"/>
  <c r="I42" i="2"/>
  <c r="M42" i="2" s="1"/>
  <c r="L42" i="2" s="1"/>
  <c r="I43" i="2"/>
  <c r="M43" i="2" s="1"/>
  <c r="L43" i="2" s="1"/>
  <c r="I44" i="2"/>
  <c r="M44" i="2" s="1"/>
  <c r="L44" i="2" s="1"/>
  <c r="I40" i="2"/>
  <c r="M40" i="2" s="1"/>
  <c r="L40" i="2" s="1"/>
  <c r="D27" i="2"/>
  <c r="E27" i="2" s="1"/>
  <c r="K27" i="2" s="1"/>
  <c r="E26" i="2"/>
  <c r="K26" i="2" s="1"/>
  <c r="J26" i="2" s="1"/>
  <c r="E25" i="2"/>
  <c r="K25" i="2" s="1"/>
  <c r="B26" i="2"/>
  <c r="B25" i="2"/>
  <c r="B17" i="2"/>
  <c r="M25" i="2" l="1"/>
  <c r="L25" i="2" s="1"/>
  <c r="J25" i="2"/>
  <c r="M27" i="2"/>
  <c r="L27" i="2" s="1"/>
  <c r="J27" i="2"/>
  <c r="M26" i="2"/>
  <c r="L26" i="2" s="1"/>
  <c r="L4" i="2"/>
  <c r="M4" i="2" s="1"/>
  <c r="M22" i="2" l="1"/>
  <c r="M21" i="2"/>
  <c r="M20" i="2"/>
  <c r="E66" i="6" l="1"/>
  <c r="I59" i="6"/>
  <c r="I60" i="6"/>
  <c r="I61" i="6"/>
  <c r="I62" i="6"/>
  <c r="I63" i="6"/>
  <c r="I58" i="6"/>
  <c r="L103" i="2" l="1"/>
  <c r="J103" i="2"/>
  <c r="B20" i="2"/>
  <c r="M5" i="2" l="1"/>
  <c r="L5" i="2"/>
  <c r="G5" i="2"/>
  <c r="E5" i="2"/>
  <c r="F5" i="2"/>
  <c r="H5" i="2"/>
  <c r="I5" i="2"/>
  <c r="K5" i="2"/>
  <c r="J5" i="2"/>
  <c r="D5" i="2"/>
  <c r="B43" i="6"/>
  <c r="B32" i="6"/>
  <c r="B18" i="6"/>
  <c r="B11" i="6"/>
  <c r="B4" i="6"/>
  <c r="L102" i="2"/>
  <c r="J102" i="2"/>
  <c r="L101" i="2"/>
  <c r="J101" i="2"/>
  <c r="L100" i="2"/>
  <c r="J100" i="2"/>
  <c r="L99" i="2"/>
  <c r="J99" i="2"/>
  <c r="L98" i="2"/>
  <c r="J98" i="2"/>
  <c r="L95" i="2"/>
  <c r="L94" i="2"/>
  <c r="L93" i="2"/>
  <c r="L92" i="2"/>
  <c r="L91" i="2"/>
  <c r="L90" i="2"/>
  <c r="L89" i="2"/>
  <c r="L88" i="2"/>
  <c r="M118" i="2"/>
  <c r="L118" i="2" s="1"/>
  <c r="J118" i="2"/>
  <c r="M117" i="2"/>
  <c r="L117" i="2" s="1"/>
  <c r="J117" i="2"/>
  <c r="M116" i="2"/>
  <c r="L116" i="2" s="1"/>
  <c r="J116" i="2"/>
  <c r="M115" i="2"/>
  <c r="L115" i="2" s="1"/>
  <c r="J115" i="2"/>
  <c r="M114" i="2"/>
  <c r="L114" i="2" s="1"/>
  <c r="J114" i="2"/>
  <c r="H113" i="2"/>
  <c r="M113" i="2" s="1"/>
  <c r="L113" i="2" s="1"/>
  <c r="H112" i="2"/>
  <c r="M112" i="2" s="1"/>
  <c r="L112" i="2" s="1"/>
  <c r="H111" i="2"/>
  <c r="M111" i="2" s="1"/>
  <c r="L111" i="2" s="1"/>
  <c r="H110" i="2"/>
  <c r="M110" i="2" s="1"/>
  <c r="L110" i="2" s="1"/>
  <c r="M109" i="2"/>
  <c r="L109" i="2" s="1"/>
  <c r="J109" i="2"/>
  <c r="M108" i="2"/>
  <c r="L108" i="2" s="1"/>
  <c r="J108" i="2"/>
  <c r="M107" i="2"/>
  <c r="L107" i="2" s="1"/>
  <c r="J107" i="2"/>
  <c r="M106" i="2"/>
  <c r="L106" i="2" s="1"/>
  <c r="J106" i="2"/>
  <c r="M72" i="2"/>
  <c r="L72" i="2" s="1"/>
  <c r="J72" i="2"/>
  <c r="M71" i="2"/>
  <c r="L71" i="2" s="1"/>
  <c r="J71" i="2"/>
  <c r="M70" i="2"/>
  <c r="L70" i="2" s="1"/>
  <c r="J70" i="2"/>
  <c r="M69" i="2"/>
  <c r="L69" i="2" s="1"/>
  <c r="J69" i="2"/>
  <c r="M68" i="2"/>
  <c r="L68" i="2" s="1"/>
  <c r="J68" i="2"/>
  <c r="M67" i="2"/>
  <c r="L67" i="2" s="1"/>
  <c r="J67" i="2"/>
  <c r="M66" i="2"/>
  <c r="L66" i="2" s="1"/>
  <c r="J66" i="2"/>
  <c r="M65" i="2"/>
  <c r="L65" i="2" s="1"/>
  <c r="J65" i="2"/>
  <c r="M64" i="2"/>
  <c r="L64" i="2" s="1"/>
  <c r="J64" i="2"/>
  <c r="L52" i="2"/>
  <c r="M51" i="2"/>
  <c r="L51" i="2" s="1"/>
  <c r="J51" i="2"/>
  <c r="M50" i="2"/>
  <c r="L50" i="2" s="1"/>
  <c r="J50" i="2"/>
  <c r="M49" i="2"/>
  <c r="L49" i="2" s="1"/>
  <c r="J49" i="2"/>
  <c r="M48" i="2"/>
  <c r="L48" i="2" s="1"/>
  <c r="J48" i="2"/>
  <c r="M47" i="2"/>
  <c r="L47" i="2" s="1"/>
  <c r="J47" i="2"/>
  <c r="M121" i="2"/>
  <c r="M17" i="2"/>
  <c r="K4" i="2"/>
  <c r="I4" i="2"/>
  <c r="G4" i="2"/>
  <c r="F7" i="2" l="1"/>
  <c r="J7" i="2"/>
  <c r="H7" i="2"/>
  <c r="E7" i="2"/>
  <c r="K7" i="2"/>
  <c r="D7" i="2"/>
  <c r="I7" i="2" l="1"/>
  <c r="L7" i="2"/>
  <c r="G7" i="2"/>
  <c r="M7" i="2"/>
</calcChain>
</file>

<file path=xl/sharedStrings.xml><?xml version="1.0" encoding="utf-8"?>
<sst xmlns="http://schemas.openxmlformats.org/spreadsheetml/2006/main" count="461" uniqueCount="274">
  <si>
    <t>Item Description</t>
  </si>
  <si>
    <t>Configuration</t>
  </si>
  <si>
    <t>Interface</t>
  </si>
  <si>
    <t>Watts</t>
  </si>
  <si>
    <t>12VDC</t>
  </si>
  <si>
    <t>24VDC</t>
  </si>
  <si>
    <t>Internal</t>
  </si>
  <si>
    <t>USB</t>
  </si>
  <si>
    <t>CDKO</t>
  </si>
  <si>
    <t xml:space="preserve">Power Usage </t>
  </si>
  <si>
    <t xml:space="preserve">Remaining Power Budget </t>
  </si>
  <si>
    <t xml:space="preserve">Instructions: Click on the box in the add each item to the configuration. The power budget will be automatically updated.  </t>
  </si>
  <si>
    <t>This table is provided as a tool to estimate the maximum power consumption for specific model and terminal-powered peripheral configurations to validate capacity of the terminal power supply.</t>
  </si>
  <si>
    <r>
      <t xml:space="preserve">The total calculated power consumption estimated in this table will not represent </t>
    </r>
    <r>
      <rPr>
        <i/>
        <sz val="8"/>
        <rFont val="Arial"/>
        <family val="2"/>
      </rPr>
      <t xml:space="preserve">actual </t>
    </r>
    <r>
      <rPr>
        <sz val="8"/>
        <rFont val="Arial"/>
        <family val="2"/>
      </rPr>
      <t xml:space="preserve">power consumption as many peripherals consume much less power when idle or less active.  </t>
    </r>
  </si>
  <si>
    <t>Not all certified peripheral options may be listed.  In the event a specific peripheral does not appear, select the closest match from the same peripheral family or class</t>
  </si>
  <si>
    <t>Retail Solutions Division ------Atlanta</t>
  </si>
  <si>
    <t>Document Number:</t>
  </si>
  <si>
    <t>Date:</t>
  </si>
  <si>
    <t>Prepared by:</t>
  </si>
  <si>
    <t>Release Number:</t>
  </si>
  <si>
    <t>Change Sheet</t>
  </si>
  <si>
    <t>REV</t>
  </si>
  <si>
    <t>DATE</t>
  </si>
  <si>
    <t>CHANGE</t>
  </si>
  <si>
    <t>A</t>
  </si>
  <si>
    <t>5VDC</t>
  </si>
  <si>
    <t>Release 1.0</t>
  </si>
  <si>
    <t>The electronic version of this document is the revision-controlled copy. All printed copies are considered uncontrolled copies.</t>
  </si>
  <si>
    <t>Cash Drawer (Reference only - no impact to usage)</t>
  </si>
  <si>
    <t>CASH DRAWER (Current draws for only 150ms pulse each time it fires and does not contribute significantly to power budget.)</t>
  </si>
  <si>
    <t>Acquiring power data for each peripheral attached to the PBM may differ on other POS solutions and may require the document's assistance.</t>
  </si>
  <si>
    <t>PBM UPDATE INSTRUCTIONS</t>
  </si>
  <si>
    <t>Objective</t>
  </si>
  <si>
    <t>Instructions</t>
  </si>
  <si>
    <t>2.) Calculate and record the acquired power consumption to the PBM spreadsheet</t>
  </si>
  <si>
    <r>
      <t>I. UPDATING "</t>
    </r>
    <r>
      <rPr>
        <b/>
        <sz val="10"/>
        <color indexed="10"/>
        <rFont val="Arial"/>
        <family val="2"/>
      </rPr>
      <t>MOTHERBOARD OPTION</t>
    </r>
    <r>
      <rPr>
        <b/>
        <sz val="10"/>
        <rFont val="Arial"/>
        <family val="2"/>
      </rPr>
      <t>" SECTION</t>
    </r>
  </si>
  <si>
    <r>
      <t>II. UPDATING "</t>
    </r>
    <r>
      <rPr>
        <b/>
        <sz val="10"/>
        <color indexed="10"/>
        <rFont val="Arial"/>
        <family val="2"/>
      </rPr>
      <t>MEMORY</t>
    </r>
    <r>
      <rPr>
        <b/>
        <sz val="10"/>
        <rFont val="Arial"/>
        <family val="2"/>
      </rPr>
      <t>" SECTION</t>
    </r>
  </si>
  <si>
    <t>4.) Calculated power consumption data is then added to the PBM.</t>
  </si>
  <si>
    <t>6.) There might be a number of configurations for each assigned NCR memory module and may have different power consumption data. Use the highest power consumption</t>
  </si>
  <si>
    <r>
      <t>1.) On the memory module's supplier specification, go to the "</t>
    </r>
    <r>
      <rPr>
        <sz val="10"/>
        <color indexed="10"/>
        <rFont val="Arial"/>
        <family val="2"/>
      </rPr>
      <t>DC characteristic section</t>
    </r>
    <r>
      <rPr>
        <sz val="10"/>
        <rFont val="Arial"/>
        <family val="2"/>
      </rPr>
      <t>"</t>
    </r>
  </si>
  <si>
    <t>5.) Then the calculated data is translated to the 24V rail again and added to the PBM. Note that the buck regulator in converting the 24V to 12V has a 90% efficiency.</t>
  </si>
  <si>
    <t>Hence, the power consumption acquired on the 12V rail is divided by 0.9. In addition, we need to have the 24V rail power consumption data since we want see the total power consumption on the 24V rail.</t>
  </si>
  <si>
    <t>b.) Then the result power consumption is subtracted by the power consumption of the attached peripherals(e.g. RAM, HDD, Mouse, Keyboard and other peripherals drawing power from terminal).</t>
  </si>
  <si>
    <t>1.) Access HDD datasheet</t>
  </si>
  <si>
    <t>4.) Take note of the used voltage rail, HDDs may use the 12V/5V rail.</t>
  </si>
  <si>
    <t>1.) On a running POS Terminal, measure the current and voltage through the SATA power cable while running burn-in test application with disk duty cycle set to 100%. This may be on the 12V(yellow wire) or 5V(red wire).</t>
  </si>
  <si>
    <t>3.) Record power consumption of the sampled interface device on the PBM.</t>
  </si>
  <si>
    <t>2.) Go to Electrical Environment or Electrical characteristics/specifications section.</t>
  </si>
  <si>
    <t>3.) Then translate the acquired data to 24V rail through dividing the said data by 90% or 0.9.</t>
  </si>
  <si>
    <r>
      <t xml:space="preserve">3.) Record power consumption of the sampled </t>
    </r>
    <r>
      <rPr>
        <sz val="10"/>
        <color indexed="10"/>
        <rFont val="Arial"/>
        <family val="2"/>
      </rPr>
      <t>HDD/SSD</t>
    </r>
    <r>
      <rPr>
        <sz val="10"/>
        <rFont val="Arial"/>
        <family val="2"/>
      </rPr>
      <t xml:space="preserve"> on the PBM. Select the power data for active or Operating seek.</t>
    </r>
  </si>
  <si>
    <t>2.) Record measured power consumption on the PBM.</t>
  </si>
  <si>
    <t>4.) Translate the acquired data to 24V rail through dividing the said data by 90% or 0.9. Note that the conversion from 24V to 5V has a 90%  efficiency</t>
  </si>
  <si>
    <r>
      <t>5.) Translate the acquired data to 24V rail through dividing the said data by 90% or 0.9. Note that the conversion from "</t>
    </r>
    <r>
      <rPr>
        <sz val="10"/>
        <color indexed="10"/>
        <rFont val="Arial"/>
        <family val="2"/>
      </rPr>
      <t>24V to 12V</t>
    </r>
    <r>
      <rPr>
        <sz val="10"/>
        <rFont val="Arial"/>
        <family val="2"/>
      </rPr>
      <t>" or "</t>
    </r>
    <r>
      <rPr>
        <sz val="10"/>
        <color indexed="10"/>
        <rFont val="Arial"/>
        <family val="2"/>
      </rPr>
      <t>24V to 5V</t>
    </r>
    <r>
      <rPr>
        <sz val="10"/>
        <rFont val="Arial"/>
        <family val="2"/>
      </rPr>
      <t>" has a 90%  efficiency</t>
    </r>
  </si>
  <si>
    <t>2.) Record measured data on the PBM.</t>
  </si>
  <si>
    <r>
      <rPr>
        <b/>
        <sz val="10"/>
        <rFont val="Arial"/>
        <family val="2"/>
      </rPr>
      <t>Prepared by:</t>
    </r>
    <r>
      <rPr>
        <sz val="10"/>
        <rFont val="Arial"/>
        <family val="2"/>
      </rPr>
      <t xml:space="preserve"> Earl Capps and Jay Gocotano</t>
    </r>
  </si>
  <si>
    <r>
      <t>2.) Go to Electrical</t>
    </r>
    <r>
      <rPr>
        <sz val="10"/>
        <color indexed="10"/>
        <rFont val="Arial"/>
        <family val="2"/>
      </rPr>
      <t xml:space="preserve"> Environment/characteristics/specifications/Requirement</t>
    </r>
    <r>
      <rPr>
        <sz val="10"/>
        <rFont val="Arial"/>
        <family val="2"/>
      </rPr>
      <t xml:space="preserve"> section.</t>
    </r>
  </si>
  <si>
    <t>3.) Record power consumption of the sampled display product on the PBM.</t>
  </si>
  <si>
    <r>
      <t xml:space="preserve">1.) On an </t>
    </r>
    <r>
      <rPr>
        <b/>
        <sz val="10"/>
        <rFont val="Arial"/>
        <family val="2"/>
      </rPr>
      <t>ACTIVE LCD</t>
    </r>
    <r>
      <rPr>
        <sz val="10"/>
        <rFont val="Arial"/>
        <family val="2"/>
      </rPr>
      <t xml:space="preserve"> display(</t>
    </r>
    <r>
      <rPr>
        <i/>
        <sz val="10"/>
        <color indexed="10"/>
        <rFont val="Arial"/>
        <family val="2"/>
      </rPr>
      <t>Connected to Any Terminal Product</t>
    </r>
    <r>
      <rPr>
        <sz val="10"/>
        <rFont val="Arial"/>
        <family val="2"/>
      </rPr>
      <t>), run burn-in TEST for 2D Graphics, 3D Graphics and Video with 100% duty cycle.</t>
    </r>
  </si>
  <si>
    <t>2.) Measure current across 12V power supply</t>
  </si>
  <si>
    <t>3.) Record power consumption on the PBM</t>
  </si>
  <si>
    <t>4.) Most displays are 12V powered, so translate the acquired data to 24V rail through dividing the said data by 90% or 0.9. Note that the conversion from 24V to 5V has a 90%  efficiency</t>
  </si>
  <si>
    <t>2.) Go to power supply/Electrical Requirements</t>
  </si>
  <si>
    <t>3.) Record power consumption to corresponding voltage rail on the PBM.</t>
  </si>
  <si>
    <t>2.) Go to specifications section</t>
  </si>
  <si>
    <t>3.) Record power consumption of sampled scanner on the PBM. Note that these devices may be powered using various sources. Use power interface that connects to POS(e.g. powered USB or Powered RS232)</t>
  </si>
  <si>
    <t>3.) Record power consumption of sampled electronic payment device on the PBM. Note that these devices may be powered using various sources. Use power interface that connects to POS(e.g. powered USB or Powered RS232)</t>
  </si>
  <si>
    <t>2.) Measure current and voltage across used power interface(e.g. powered USB cable or Powered RS232 cable)</t>
  </si>
  <si>
    <t>Note that cash drawers does not have consumption impact to the PBM. However, this has been made available to inform our customers that these devices are available.</t>
  </si>
  <si>
    <t>been made available to inform our customers that these devices are available.</t>
  </si>
  <si>
    <t>If power consumption data is not available on the specifications</t>
  </si>
  <si>
    <t>3.) Record power consumption of the sampled customer display product on the PBM.</t>
  </si>
  <si>
    <t>4.) Translate the acquired data to 24V rail through dividing the said data by 90% or 0.9. Note that the conversion from 24V to 12V has a 90%  efficiency</t>
  </si>
  <si>
    <r>
      <t xml:space="preserve">Note that </t>
    </r>
    <r>
      <rPr>
        <b/>
        <i/>
        <sz val="10"/>
        <color indexed="10"/>
        <rFont val="Arial"/>
        <family val="2"/>
      </rPr>
      <t>customer displays</t>
    </r>
    <r>
      <rPr>
        <b/>
        <i/>
        <sz val="10"/>
        <rFont val="Arial"/>
        <family val="2"/>
      </rPr>
      <t xml:space="preserve"> indicated on this section are displays interfaced to any POS solution through Powered serial or Powered USB ports.</t>
    </r>
  </si>
  <si>
    <t>4.) Translate the acquired data to 24V rail through dividing the said data by 90% or 0.9. Note that the conversion from 24V to 5V  or 24V to 12V has a 90%  efficiency</t>
  </si>
  <si>
    <t>2.) Measure current across 12V/5V power supply</t>
  </si>
  <si>
    <r>
      <t>III. UPDATING "</t>
    </r>
    <r>
      <rPr>
        <b/>
        <sz val="10"/>
        <color indexed="10"/>
        <rFont val="Arial"/>
        <family val="2"/>
      </rPr>
      <t>DAUGHTER CARDS</t>
    </r>
    <r>
      <rPr>
        <b/>
        <sz val="10"/>
        <rFont val="Arial"/>
        <family val="2"/>
      </rPr>
      <t>" SECTION</t>
    </r>
  </si>
  <si>
    <r>
      <t xml:space="preserve">V. UPDATING </t>
    </r>
    <r>
      <rPr>
        <b/>
        <sz val="10"/>
        <color indexed="10"/>
        <rFont val="Arial"/>
        <family val="2"/>
      </rPr>
      <t>INTERFACE DEVICES</t>
    </r>
    <r>
      <rPr>
        <b/>
        <sz val="10"/>
        <rFont val="Arial"/>
        <family val="2"/>
      </rPr>
      <t xml:space="preserve"> SECTION</t>
    </r>
  </si>
  <si>
    <r>
      <t>IV. UPDATING</t>
    </r>
    <r>
      <rPr>
        <b/>
        <sz val="10"/>
        <color indexed="10"/>
        <rFont val="Arial"/>
        <family val="2"/>
      </rPr>
      <t xml:space="preserve"> MEDIA/STORAGE</t>
    </r>
    <r>
      <rPr>
        <b/>
        <sz val="10"/>
        <rFont val="Arial"/>
        <family val="2"/>
      </rPr>
      <t xml:space="preserve"> SECTION</t>
    </r>
  </si>
  <si>
    <r>
      <t xml:space="preserve">VI. UPDATING </t>
    </r>
    <r>
      <rPr>
        <b/>
        <sz val="10"/>
        <color indexed="10"/>
        <rFont val="Arial"/>
        <family val="2"/>
      </rPr>
      <t>DISPLAYS</t>
    </r>
    <r>
      <rPr>
        <b/>
        <sz val="10"/>
        <rFont val="Arial"/>
        <family val="2"/>
      </rPr>
      <t xml:space="preserve"> SECTION</t>
    </r>
  </si>
  <si>
    <r>
      <t>VII. UPDATING</t>
    </r>
    <r>
      <rPr>
        <b/>
        <sz val="10"/>
        <color indexed="10"/>
        <rFont val="Arial"/>
        <family val="2"/>
      </rPr>
      <t xml:space="preserve"> CUSTOMER DISPLAYS</t>
    </r>
    <r>
      <rPr>
        <b/>
        <sz val="10"/>
        <rFont val="Arial"/>
        <family val="2"/>
      </rPr>
      <t xml:space="preserve"> SECTION</t>
    </r>
  </si>
  <si>
    <r>
      <t xml:space="preserve">VIII. UPDATING </t>
    </r>
    <r>
      <rPr>
        <b/>
        <sz val="10"/>
        <color indexed="10"/>
        <rFont val="Arial"/>
        <family val="2"/>
      </rPr>
      <t>CARDS &amp; ADAPTERS</t>
    </r>
    <r>
      <rPr>
        <b/>
        <sz val="10"/>
        <color indexed="8"/>
        <rFont val="Arial"/>
        <family val="2"/>
      </rPr>
      <t xml:space="preserve"> SECTION</t>
    </r>
  </si>
  <si>
    <r>
      <t xml:space="preserve">IX. UPDATING </t>
    </r>
    <r>
      <rPr>
        <b/>
        <sz val="10"/>
        <color indexed="10"/>
        <rFont val="Arial"/>
        <family val="2"/>
      </rPr>
      <t>PRINTERS</t>
    </r>
    <r>
      <rPr>
        <b/>
        <sz val="10"/>
        <color indexed="8"/>
        <rFont val="Arial"/>
        <family val="2"/>
      </rPr>
      <t xml:space="preserve"> SECTION</t>
    </r>
  </si>
  <si>
    <r>
      <t xml:space="preserve">XI. UPDATING </t>
    </r>
    <r>
      <rPr>
        <b/>
        <sz val="10"/>
        <color indexed="10"/>
        <rFont val="Arial"/>
        <family val="2"/>
      </rPr>
      <t>SCANNERS</t>
    </r>
    <r>
      <rPr>
        <b/>
        <sz val="10"/>
        <rFont val="Arial"/>
        <family val="2"/>
      </rPr>
      <t xml:space="preserve"> SECTION</t>
    </r>
  </si>
  <si>
    <r>
      <t>XII. UPDATING</t>
    </r>
    <r>
      <rPr>
        <b/>
        <sz val="10"/>
        <color indexed="10"/>
        <rFont val="Arial"/>
        <family val="2"/>
      </rPr>
      <t xml:space="preserve"> CASH DRAWER</t>
    </r>
    <r>
      <rPr>
        <b/>
        <sz val="10"/>
        <rFont val="Arial"/>
        <family val="2"/>
      </rPr>
      <t xml:space="preserve"> SECTION</t>
    </r>
  </si>
  <si>
    <t>2.) Go to electrical specification</t>
  </si>
  <si>
    <t>1.) Access Card or Adapter's specification</t>
  </si>
  <si>
    <t>3.) Record power consumption of the sampled Card or Adapter on the PBM.</t>
  </si>
  <si>
    <t>4.) Translate the acquired data to 24V rail through dividing the said data by 90% or 0.9. Note that the conversion from 24V to 5v or 24 to 12V has a 90% efficiency.</t>
  </si>
  <si>
    <t>2.) Measure current across 12V/5V power rail.</t>
  </si>
  <si>
    <t>1.) Locate major ICs used</t>
  </si>
  <si>
    <t>2.) Access data sheet</t>
  </si>
  <si>
    <r>
      <rPr>
        <b/>
        <sz val="10"/>
        <color indexed="10"/>
        <rFont val="Arial"/>
        <family val="2"/>
      </rPr>
      <t xml:space="preserve">Note: </t>
    </r>
    <r>
      <rPr>
        <sz val="10"/>
        <rFont val="Arial"/>
        <family val="2"/>
      </rPr>
      <t xml:space="preserve"> </t>
    </r>
    <r>
      <rPr>
        <i/>
        <sz val="10"/>
        <rFont val="Arial"/>
        <family val="2"/>
      </rPr>
      <t>The 7601 solution does not support any standard PCI or PCIe cards/adapters</t>
    </r>
  </si>
  <si>
    <t>3.3VDC</t>
  </si>
  <si>
    <r>
      <t>Note:</t>
    </r>
    <r>
      <rPr>
        <b/>
        <sz val="12"/>
        <rFont val="Arial"/>
        <family val="2"/>
      </rPr>
      <t xml:space="preserve"> </t>
    </r>
    <r>
      <rPr>
        <sz val="12"/>
        <rFont val="Arial"/>
        <family val="2"/>
      </rPr>
      <t>"Externally Powered" peripherals do not impact the system power budget</t>
    </r>
  </si>
  <si>
    <t>150W Power Supply (24V)</t>
  </si>
  <si>
    <t>Maximum Allowable Power</t>
  </si>
  <si>
    <t>MEMORY</t>
  </si>
  <si>
    <t>MEDIA / STORAGE</t>
  </si>
  <si>
    <t>Teofrenz Ycot</t>
  </si>
  <si>
    <t>1.2VDC</t>
  </si>
  <si>
    <t>1.2 VDC</t>
  </si>
  <si>
    <t xml:space="preserve">POWER SUPPLY Option </t>
  </si>
  <si>
    <t>DISPLAYS</t>
  </si>
  <si>
    <t>PRINTERS</t>
  </si>
  <si>
    <t>7168 2-Side Thermal Printer - Receipt</t>
  </si>
  <si>
    <t>24VPUSB 7168 2-Side Thermal Printer - Receipt</t>
  </si>
  <si>
    <t>5976 2x20 Display (VFD)</t>
  </si>
  <si>
    <t>USB C</t>
  </si>
  <si>
    <t>24VPUSB</t>
  </si>
  <si>
    <t>12V PUSB</t>
  </si>
  <si>
    <t>CUSTOMER DISPLAYS</t>
  </si>
  <si>
    <t>Mouse</t>
  </si>
  <si>
    <t>TOTAL POWER (Watts)</t>
  </si>
  <si>
    <t>SCANNERS</t>
  </si>
  <si>
    <t>7878 Scanner / Scale (Savannah)</t>
  </si>
  <si>
    <t>5968-1110-9090  10.4" Display, Resistive Touch</t>
  </si>
  <si>
    <t>5968-1115-9090  15" Display, Resistive Touch</t>
  </si>
  <si>
    <t>5968-1315-9090  15" Display, Capacitive Touch</t>
  </si>
  <si>
    <t>5985-1010-9090  10.4" Display, No Touch</t>
  </si>
  <si>
    <t>7197 Printer - Receipt (55W Mode)</t>
  </si>
  <si>
    <t>7197 Printer - Receipt (75W Mode)</t>
  </si>
  <si>
    <t>7198 2-Side Thermal Printer - Receipt</t>
  </si>
  <si>
    <t>7874 Scanner/ Scale (Athens)</t>
  </si>
  <si>
    <t>7879 Scanner/Scale</t>
  </si>
  <si>
    <t>7837 Hand held Scanner</t>
  </si>
  <si>
    <t>2356-1203 Value Laser Scanner</t>
  </si>
  <si>
    <t>2356-4208 High Performance Scanner</t>
  </si>
  <si>
    <t>2356-4278 Cordless Scanner (12V)</t>
  </si>
  <si>
    <t>2356-6707 2D Imager</t>
  </si>
  <si>
    <t>2357-1xxx Hand held Scanner (12V Powered)</t>
  </si>
  <si>
    <t>7884 Single Window Scanner</t>
  </si>
  <si>
    <t>7893 Presentation Scanner</t>
  </si>
  <si>
    <t>7825 Scale Display</t>
  </si>
  <si>
    <t>ELECTRONIC PAYMENT</t>
  </si>
  <si>
    <t>5996 Basic Model with MSR</t>
  </si>
  <si>
    <t>5996 LCD model with MSR</t>
  </si>
  <si>
    <t xml:space="preserve">5992 Signature capture device </t>
  </si>
  <si>
    <t>5993 Signature capture device</t>
  </si>
  <si>
    <t xml:space="preserve">5945 Electronic payment device </t>
  </si>
  <si>
    <t>5V PUSB</t>
  </si>
  <si>
    <t>5975  2x20 Display (VFD)</t>
  </si>
  <si>
    <t>5975  Graphical Display (VFD)</t>
  </si>
  <si>
    <t>5982  6.5" VGA LCD Display</t>
  </si>
  <si>
    <t>12V Powered RS-232 / USB</t>
  </si>
  <si>
    <t>VGA &amp; 12V Powered USB</t>
  </si>
  <si>
    <t>VGA, DVI &amp; 12V Powered USB</t>
  </si>
  <si>
    <t>12V Powered USB</t>
  </si>
  <si>
    <t>-</t>
  </si>
  <si>
    <t>*Actual devices with the highest power consumption from the PBM were selected</t>
  </si>
  <si>
    <t>Serial</t>
  </si>
  <si>
    <t xml:space="preserve">Motherboard, Memory, Storage
</t>
  </si>
  <si>
    <t>Motherboard, Memory, Storage</t>
  </si>
  <si>
    <t>5 x 12V PUSB</t>
  </si>
  <si>
    <t>Internal USB, Ethernet, HDMI</t>
  </si>
  <si>
    <t>1 x 24V PUSB</t>
  </si>
  <si>
    <t xml:space="preserve">1 x Display (USB C) </t>
  </si>
  <si>
    <t>1 x Extra Display (12V PUSB)</t>
  </si>
  <si>
    <t>1 x Customer Display 5976</t>
  </si>
  <si>
    <t>1 x Contactless payment terminal with MSR</t>
  </si>
  <si>
    <t>1 x Signature Capture Device</t>
  </si>
  <si>
    <t>1 x Scanner/Scale</t>
  </si>
  <si>
    <t>1 x Cordless Scanner</t>
  </si>
  <si>
    <t>1 x Printer</t>
  </si>
  <si>
    <t>1 x Primary Keyboard</t>
  </si>
  <si>
    <t>1 x Secondary Keyboard</t>
  </si>
  <si>
    <t>1 x USB Storage Device</t>
  </si>
  <si>
    <t>1 x Mouse</t>
  </si>
  <si>
    <t xml:space="preserve">2 x Serial </t>
  </si>
  <si>
    <t xml:space="preserve">Internal USB, Ethernet HDMI </t>
  </si>
  <si>
    <t>USB C Port B</t>
  </si>
  <si>
    <t>4 x USB 3.0 Ports</t>
  </si>
  <si>
    <t>(12V, 2A)</t>
  </si>
  <si>
    <t>(12V, 5A)</t>
  </si>
  <si>
    <t>Fully loaded ports, typical setup</t>
  </si>
  <si>
    <t>Max ratings of all ports and components</t>
  </si>
  <si>
    <r>
      <t xml:space="preserve">Max Ratings of all ports and components, </t>
    </r>
    <r>
      <rPr>
        <sz val="10"/>
        <color theme="9" tint="-0.249977111117893"/>
        <rFont val="Arial"/>
        <family val="2"/>
      </rPr>
      <t>except USB C Port B</t>
    </r>
  </si>
  <si>
    <r>
      <t xml:space="preserve">Fully loaded ports, typical setup, </t>
    </r>
    <r>
      <rPr>
        <sz val="10"/>
        <color theme="9" tint="-0.249977111117893"/>
        <rFont val="Arial"/>
        <family val="2"/>
      </rPr>
      <t>USB 3.0 Ports max rating</t>
    </r>
  </si>
  <si>
    <r>
      <t xml:space="preserve">Fully loaded ports, almost typical setup, </t>
    </r>
    <r>
      <rPr>
        <sz val="10"/>
        <color theme="9" tint="-0.249977111117893"/>
        <rFont val="Arial"/>
        <family val="2"/>
      </rPr>
      <t>12V PUSB max rating, max USB 3.0 ports max rating</t>
    </r>
  </si>
  <si>
    <t>5968 15" Capacitive</t>
  </si>
  <si>
    <t>XL Series USB C</t>
  </si>
  <si>
    <t>MOTHERBOARD OPTION</t>
  </si>
  <si>
    <t>1 x Customer Display</t>
  </si>
  <si>
    <t xml:space="preserve">Verifone MX-925 </t>
  </si>
  <si>
    <t>DESCRIPTION / COMPONENTS*</t>
  </si>
  <si>
    <t>Verizone MX-925</t>
  </si>
  <si>
    <t>CX6 Summary of Power Usage Under Use Cases</t>
  </si>
  <si>
    <t>USE CASE</t>
  </si>
  <si>
    <t>@12V</t>
  </si>
  <si>
    <t xml:space="preserve">Consumption </t>
  </si>
  <si>
    <t>Current</t>
  </si>
  <si>
    <t>Power</t>
  </si>
  <si>
    <t>CX8 Motherboard with Celeron G4900T Processor</t>
  </si>
  <si>
    <t>CX8 Motherboard with i3-9100TE Processor</t>
  </si>
  <si>
    <t>CX8 Motherboard with i5-9500TE Processor</t>
  </si>
  <si>
    <t>Program: CX8</t>
  </si>
  <si>
    <t>CX8 Power Budget Matrix</t>
  </si>
  <si>
    <t>7736-F241: 120GB M.2 SATA SSD</t>
  </si>
  <si>
    <t>7736-F242: 120GB M.2 SATA SSD (DUAL)</t>
  </si>
  <si>
    <t>7736-F247: 30GB M.2 SATA SSD</t>
  </si>
  <si>
    <t>7736-F253: 240GB M.2 NVMe (PCIe) SSD</t>
  </si>
  <si>
    <t>7736-F255: 480GB M.2 NVMe (PCIe) SSD</t>
  </si>
  <si>
    <t>EXTERNAL INTERFACE DEVICES</t>
  </si>
  <si>
    <t>7424 Epson TMU220 Impact Printer</t>
  </si>
  <si>
    <t>DAUGHTER CARDS</t>
  </si>
  <si>
    <t>7736-F021: 3X12V Powered USB Expansion (No Impact, Ref. only)</t>
  </si>
  <si>
    <t>CARDS and ADAPTERS</t>
  </si>
  <si>
    <t>Intel® Dual Band Wireless-AC 9260</t>
  </si>
  <si>
    <r>
      <t xml:space="preserve">a.) Measured </t>
    </r>
    <r>
      <rPr>
        <i/>
        <sz val="10"/>
        <color indexed="10"/>
        <rFont val="Arial"/>
        <family val="2"/>
      </rPr>
      <t>RMS</t>
    </r>
    <r>
      <rPr>
        <i/>
        <sz val="10"/>
        <rFont val="Arial"/>
        <family val="2"/>
      </rPr>
      <t xml:space="preserve"> current and voltage values at the condition "Motherboard turned-on while Power Thermal Utility running 90% CPU workload  and 50% Graphics workload" are multiplied to get the power consumption at this condition</t>
    </r>
  </si>
  <si>
    <t>is converted from the 12V rail on the CX8 motherboard.</t>
  </si>
  <si>
    <t>Note that the daughter boards available for the CX8 terminal is for straight through connection only and does not have any consumption impact on the PBM. However, this has</t>
  </si>
  <si>
    <t>5V USB</t>
  </si>
  <si>
    <t>12V USB</t>
  </si>
  <si>
    <t>6932-5xxx Big Ticket USB Keyboard</t>
  </si>
  <si>
    <t>6932-6xxx Compact Alpha USB Keyboard</t>
  </si>
  <si>
    <t>5932-6574 Compact Alpha PS/2 Keyboard</t>
  </si>
  <si>
    <t>6932-2xxx 64 Key POS Keyboard, Keylock</t>
  </si>
  <si>
    <t>5910 RealPOS XL10, 10.1" Display, PCAP, DisplayPort</t>
  </si>
  <si>
    <t>5910 RealPOS XL10, 10.1" Display, PCAP, USB C</t>
  </si>
  <si>
    <t>5910 RealPOS XL10, 10.1" Display, NonTouch, DisplayPort</t>
  </si>
  <si>
    <t>5907 XL7, 7" Display, Non Touch</t>
  </si>
  <si>
    <t>5907 XL7 7" Display, PCAP Touch</t>
  </si>
  <si>
    <t>5910 RealPOS XL10, 10.1" Display, NonTouch, USB C</t>
  </si>
  <si>
    <t>5915 RealPOS XL15W, 15" Display, PCAP</t>
  </si>
  <si>
    <t>5915 RealPOS XL15W, 15" Display, NonTouch</t>
  </si>
  <si>
    <t>5916 RealPOS XL15W, 15.6" Display, PCAP</t>
  </si>
  <si>
    <t>5916 RealPOS XL15W, 15.6" Display, NonTouch</t>
  </si>
  <si>
    <t>USB-C</t>
  </si>
  <si>
    <t>12V PUSB, DP</t>
  </si>
  <si>
    <t>12V PUSB, DP, Touch</t>
  </si>
  <si>
    <t>12VPUSB, VGA, HDMI, Touch</t>
  </si>
  <si>
    <t>12VPUSB,VGA, HDMI, Touch</t>
  </si>
  <si>
    <t>12V PUSB, VGA, HDMI</t>
  </si>
  <si>
    <t>USB-C, Touch</t>
  </si>
  <si>
    <t>USB C, Touch</t>
  </si>
  <si>
    <t xml:space="preserve">7736-F132: 8GB, DDR4 2400MHz, SO-DIMM, 1.2V </t>
  </si>
  <si>
    <t>7736-F132 + 7736-F136: 24GB, DDR4 2400MHz, SO-DIMM, 1.2V</t>
  </si>
  <si>
    <t>7736-F132 + 7736-F134: 16GB, DDR4 2400MHz, SO-DIMM, 1.2V</t>
  </si>
  <si>
    <t>497-0525176</t>
  </si>
  <si>
    <t>497-0525176 Rev A</t>
  </si>
  <si>
    <t xml:space="preserve">The instruction TAB is a tool that will help guide authorized NCR personnel in updating the power budget Matrix.  </t>
  </si>
  <si>
    <t xml:space="preserve">a.) Obtain current(I) and voltage(V) measurement from the +24V  input cable </t>
  </si>
  <si>
    <t>2.) Go to Electrical Characteristic or Specification section and locate power consumption.</t>
  </si>
  <si>
    <t>1.) Access Interface device user guides or specification.</t>
  </si>
  <si>
    <t>3.) Translate the acquired data to 24V rail through dividing the said data by 90% or 0.9. Note that the conversion from 24V to 5V has a 90% efficiency.</t>
  </si>
  <si>
    <t>1.) Access display user guides or specification.</t>
  </si>
  <si>
    <t>1.) Access customer display user guides or specification.</t>
  </si>
  <si>
    <t>4.) Translate the acquired data to 24V rail through dividing the said data by 90% or 0.9. Note that the conversion from 24V to 5V has a 90% efficiency.</t>
  </si>
  <si>
    <t>3.) Go to electrical specification.</t>
  </si>
  <si>
    <t>5.) Translate the acquired data to 24V rail through dividing the said data by 90% or 0.9. Note that the conversion from 24V to 5V has a 90% efficiency.</t>
  </si>
  <si>
    <t>1.) Access electronic payment user guides or specification.</t>
  </si>
  <si>
    <t>1.) On an active Electronic payment device(e.g. MSR Read, Capture signature and etc.)</t>
  </si>
  <si>
    <t>1.) Access Scanner's user guide or specifications</t>
  </si>
  <si>
    <t>1.) On an active Scanner(e.g. scanning, weighing and etc.)</t>
  </si>
  <si>
    <t>1.) On a running POS terminal, attach the sampled device and measure the current and voltage through the USB cable while devices are active(e.g. Input on keyboard, mouse moved and etc.)</t>
  </si>
  <si>
    <r>
      <t xml:space="preserve">Note that </t>
    </r>
    <r>
      <rPr>
        <b/>
        <i/>
        <sz val="10"/>
        <color indexed="10"/>
        <rFont val="Arial"/>
        <family val="2"/>
      </rPr>
      <t>DISPLAYS</t>
    </r>
    <r>
      <rPr>
        <b/>
        <i/>
        <sz val="10"/>
        <rFont val="Arial"/>
        <family val="2"/>
      </rPr>
      <t xml:space="preserve"> indicated on this section are displays interfaced to any POS solution through VGA, DVI, DisplayPort, HDMI, and etc.</t>
    </r>
  </si>
  <si>
    <t>5985-1015-9090  15" Display, No Touch</t>
  </si>
  <si>
    <t>7167 Printer - Two-Station POS (55W Mode)</t>
  </si>
  <si>
    <t>7167 Printer - Two-Station POS (75W Mode)</t>
  </si>
  <si>
    <t>2356-2208 General Purpose Scanner</t>
  </si>
  <si>
    <r>
      <t xml:space="preserve">Modified by: </t>
    </r>
    <r>
      <rPr>
        <sz val="10"/>
        <rFont val="Arial"/>
        <family val="2"/>
      </rPr>
      <t>Carl Snezek and Teofrenz Ycot</t>
    </r>
    <r>
      <rPr>
        <b/>
        <sz val="10"/>
        <rFont val="Arial"/>
        <family val="2"/>
      </rPr>
      <t xml:space="preserve"> for </t>
    </r>
    <r>
      <rPr>
        <sz val="10"/>
        <rFont val="Arial"/>
        <family val="2"/>
      </rPr>
      <t>CX8 Motherboard</t>
    </r>
  </si>
  <si>
    <t xml:space="preserve">This includes the instructions on how or where the power consumption data may be acquired. </t>
  </si>
  <si>
    <r>
      <t xml:space="preserve">1.) </t>
    </r>
    <r>
      <rPr>
        <sz val="10"/>
        <rFont val="Arial"/>
        <family val="2"/>
      </rPr>
      <t>With a</t>
    </r>
    <r>
      <rPr>
        <b/>
        <sz val="10"/>
        <rFont val="Arial"/>
        <family val="2"/>
      </rPr>
      <t xml:space="preserve"> </t>
    </r>
    <r>
      <rPr>
        <sz val="10"/>
        <rFont val="Arial"/>
        <family val="2"/>
      </rPr>
      <t>working terminal (Windows 10),  CPU power consumption is acquired through measuring the current and voltage on the 24V rail of the terminal using an oscilloscope</t>
    </r>
    <r>
      <rPr>
        <b/>
        <sz val="10"/>
        <rFont val="Arial"/>
        <family val="2"/>
      </rPr>
      <t>.</t>
    </r>
  </si>
  <si>
    <t>b.) Take a scope shot with the terminal running Intel Power Thermal Utility with a 90% CPU workload and a 50% Graphics workload. Note that Intel PTU should be ran on 64-bit OS to get actual loading results.</t>
  </si>
  <si>
    <t>c.) The final 24V rail power consumption data is then added to the PBM</t>
  </si>
  <si>
    <t>3.) Note that conversion from 12V to 1.2V has a 90% efficiency. Therefore, divide the power consumption on the 1.2V rail by 0.9 or 90%.</t>
  </si>
  <si>
    <r>
      <t>2.) Translate the maximum current value of the "</t>
    </r>
    <r>
      <rPr>
        <sz val="10"/>
        <color indexed="10"/>
        <rFont val="Arial"/>
        <family val="2"/>
      </rPr>
      <t>Operating one bank active-precharge current</t>
    </r>
    <r>
      <rPr>
        <sz val="10"/>
        <rFont val="Arial"/>
        <family val="2"/>
      </rPr>
      <t>" from 1.2V power consumption to 12V since the 1.2VDDR rail</t>
    </r>
  </si>
  <si>
    <r>
      <t>1.) On an ACTIVE customer display (</t>
    </r>
    <r>
      <rPr>
        <i/>
        <sz val="10"/>
        <color indexed="10"/>
        <rFont val="Arial"/>
        <family val="2"/>
      </rPr>
      <t>Connected to Any POS solution</t>
    </r>
    <r>
      <rPr>
        <sz val="10"/>
        <rFont val="Arial"/>
        <family val="2"/>
      </rPr>
      <t>), run RPSW and fill the display with data</t>
    </r>
  </si>
  <si>
    <t>4.) Most displays are 12V powered, so translate the acquired data to 24V rail through dividing the said data by 90% or 0.9. Note that the conversion from 24V to 12V has a 90%  efficiency.</t>
  </si>
  <si>
    <t>4.) Add Total Power Output/Dissipated power to the PBM on affected voltage rail(12V or 5V)</t>
  </si>
  <si>
    <r>
      <t xml:space="preserve">X. UPDATING </t>
    </r>
    <r>
      <rPr>
        <b/>
        <sz val="10"/>
        <color indexed="10"/>
        <rFont val="Arial"/>
        <family val="2"/>
      </rPr>
      <t>ELECTRONIC PAYMENT</t>
    </r>
    <r>
      <rPr>
        <b/>
        <sz val="10"/>
        <rFont val="Arial"/>
        <family val="2"/>
      </rPr>
      <t xml:space="preserve"> SECTION</t>
    </r>
  </si>
  <si>
    <r>
      <t>If card or adapter used is from NCR (</t>
    </r>
    <r>
      <rPr>
        <b/>
        <i/>
        <sz val="10"/>
        <color indexed="10"/>
        <rFont val="Arial"/>
        <family val="2"/>
      </rPr>
      <t>Measuring current on supply rail is not possible</t>
    </r>
    <r>
      <rPr>
        <b/>
        <i/>
        <sz val="10"/>
        <rFont val="Arial"/>
        <family val="2"/>
      </rPr>
      <t>)</t>
    </r>
  </si>
  <si>
    <t>It was agreed that POS printers do not continuously consume power and decided to have a common power consumption value. Consumption value for printer is 0.5A at 24V rail.</t>
  </si>
  <si>
    <t>3.) Record power consumption on the PBM.</t>
  </si>
  <si>
    <t>1.) On an ACTIVE(Communicating, Playing sound and etc.) card or adapter while connected to any POS 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</si>
</sst>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A"/>
    <numFmt numFmtId="165" formatCode="#,##0.00\ \W"/>
    <numFmt numFmtId="166" formatCode="0.0"/>
    <numFmt numFmtId="167" formatCode="#,##0.00\ &quot;A&quot;"/>
    <numFmt numFmtId="168" formatCode="#,##0.00\ &quot;W&quot;"/>
    <numFmt numFmtId="169" formatCode="#,##0.000\ \W"/>
    <numFmt numFmtId="170" formatCode="#,##0.000\ &quot;A&quot;"/>
    <numFmt numFmtId="171" formatCode="0.00\ &quot;W&quot;"/>
    <numFmt numFmtId="172" formatCode="0.00\ &quot;A&quot;"/>
  </numFmts>
  <fonts count="35" x14ac:knownFonts="1">
    <font>
      <sz val="10"/>
      <name val="Arial"/>
    </font>
    <font>
      <sz val="10"/>
      <name val="Arial"/>
      <family val="2"/>
    </font>
    <font>
      <b/>
      <sz val="14"/>
      <name val="Arial"/>
      <family val="2"/>
    </font>
    <font>
      <b/>
      <sz val="8"/>
      <name val="Arial"/>
      <family val="2"/>
    </font>
    <font>
      <b/>
      <sz val="9"/>
      <name val="Arial"/>
      <family val="2"/>
    </font>
    <font>
      <sz val="9"/>
      <name val="Arial"/>
      <family val="2"/>
    </font>
    <font>
      <sz val="8"/>
      <name val="Arial"/>
      <family val="2"/>
    </font>
    <font>
      <b/>
      <sz val="12"/>
      <name val="Arial"/>
      <family val="2"/>
    </font>
    <font>
      <b/>
      <sz val="10"/>
      <name val="Arial"/>
      <family val="2"/>
    </font>
    <font>
      <sz val="8"/>
      <color indexed="9"/>
      <name val="Arial"/>
      <family val="2"/>
    </font>
    <font>
      <b/>
      <sz val="8"/>
      <color indexed="9"/>
      <name val="Arial"/>
      <family val="2"/>
    </font>
    <font>
      <sz val="10"/>
      <color indexed="9"/>
      <name val="Arial"/>
      <family val="2"/>
    </font>
    <font>
      <sz val="8"/>
      <name val="Arial"/>
      <family val="2"/>
    </font>
    <font>
      <i/>
      <sz val="8"/>
      <name val="Arial"/>
      <family val="2"/>
    </font>
    <font>
      <sz val="12"/>
      <name val="Arial"/>
      <family val="2"/>
    </font>
    <font>
      <sz val="24"/>
      <name val="Arial"/>
      <family val="2"/>
    </font>
    <font>
      <b/>
      <sz val="24"/>
      <name val="Arial"/>
      <family val="2"/>
    </font>
    <font>
      <sz val="14"/>
      <name val="Arial"/>
      <family val="2"/>
    </font>
    <font>
      <sz val="10"/>
      <name val="Arial"/>
      <family val="2"/>
    </font>
    <font>
      <sz val="9"/>
      <name val="Arial"/>
      <family val="2"/>
    </font>
    <font>
      <b/>
      <sz val="12"/>
      <color indexed="10"/>
      <name val="Arial"/>
      <family val="2"/>
    </font>
    <font>
      <b/>
      <i/>
      <sz val="10"/>
      <name val="Arial"/>
      <family val="2"/>
    </font>
    <font>
      <i/>
      <sz val="10"/>
      <name val="Arial"/>
      <family val="2"/>
    </font>
    <font>
      <sz val="10"/>
      <color indexed="10"/>
      <name val="Arial"/>
      <family val="2"/>
    </font>
    <font>
      <i/>
      <sz val="10"/>
      <color indexed="10"/>
      <name val="Arial"/>
      <family val="2"/>
    </font>
    <font>
      <b/>
      <sz val="10"/>
      <color indexed="10"/>
      <name val="Arial"/>
      <family val="2"/>
    </font>
    <font>
      <b/>
      <sz val="10"/>
      <color indexed="8"/>
      <name val="Arial"/>
      <family val="2"/>
    </font>
    <font>
      <b/>
      <i/>
      <sz val="10"/>
      <color indexed="10"/>
      <name val="Arial"/>
      <family val="2"/>
    </font>
    <font>
      <b/>
      <sz val="14"/>
      <color theme="0"/>
      <name val="Arial"/>
      <family val="2"/>
    </font>
    <font>
      <b/>
      <sz val="10"/>
      <color theme="1"/>
      <name val="Arial"/>
      <family val="2"/>
    </font>
    <font>
      <b/>
      <sz val="10"/>
      <color rgb="FFFF0000"/>
      <name val="Arial"/>
      <family val="2"/>
    </font>
    <font>
      <sz val="10"/>
      <color theme="9" tint="-0.249977111117893"/>
      <name val="Arial"/>
      <family val="2"/>
    </font>
    <font>
      <b/>
      <sz val="8"/>
      <color rgb="FFFFFF99"/>
      <name val="Arial"/>
      <family val="2"/>
    </font>
    <font>
      <sz val="9"/>
      <color theme="0"/>
      <name val="Arial"/>
      <family val="2"/>
    </font>
    <font>
      <sz val="8"/>
      <color theme="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008000"/>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8" fillId="0" borderId="0"/>
  </cellStyleXfs>
  <cellXfs count="243">
    <xf numFmtId="0" fontId="0" fillId="0" borderId="0" xfId="0"/>
    <xf numFmtId="49" fontId="4" fillId="0" borderId="0" xfId="0" applyNumberFormat="1" applyFont="1" applyBorder="1" applyAlignment="1">
      <alignment horizontal="center" vertical="center"/>
    </xf>
    <xf numFmtId="164" fontId="4" fillId="0" borderId="0" xfId="0" applyNumberFormat="1" applyFont="1" applyBorder="1" applyAlignment="1">
      <alignment horizontal="center" vertical="center"/>
    </xf>
    <xf numFmtId="165" fontId="4" fillId="0" borderId="0" xfId="0" applyNumberFormat="1" applyFont="1" applyBorder="1" applyAlignment="1">
      <alignment horizontal="center" vertical="center"/>
    </xf>
    <xf numFmtId="164" fontId="0" fillId="0" borderId="0" xfId="0" applyNumberFormat="1" applyBorder="1" applyAlignment="1">
      <alignment horizontal="center" vertical="center"/>
    </xf>
    <xf numFmtId="165" fontId="0" fillId="0" borderId="0" xfId="0" applyNumberFormat="1" applyBorder="1" applyAlignment="1">
      <alignment horizontal="center" vertical="center"/>
    </xf>
    <xf numFmtId="0" fontId="8" fillId="0" borderId="0" xfId="0" applyFont="1" applyBorder="1" applyAlignment="1">
      <alignment horizontal="right" vertical="center"/>
    </xf>
    <xf numFmtId="164" fontId="0" fillId="0" borderId="4" xfId="0" applyNumberFormat="1" applyBorder="1" applyAlignment="1">
      <alignment horizontal="center" vertical="center"/>
    </xf>
    <xf numFmtId="165" fontId="0" fillId="0" borderId="4" xfId="0" applyNumberFormat="1" applyBorder="1" applyAlignment="1">
      <alignment horizontal="center" vertical="center"/>
    </xf>
    <xf numFmtId="0" fontId="14" fillId="0" borderId="0" xfId="0" applyFont="1" applyAlignment="1">
      <alignment horizontal="center"/>
    </xf>
    <xf numFmtId="0" fontId="15" fillId="0" borderId="0" xfId="0" applyFont="1" applyAlignment="1">
      <alignment horizontal="center"/>
    </xf>
    <xf numFmtId="0" fontId="15" fillId="0" borderId="0" xfId="0" applyFont="1"/>
    <xf numFmtId="0" fontId="17" fillId="0" borderId="0" xfId="0" applyFont="1"/>
    <xf numFmtId="0" fontId="17" fillId="0" borderId="0" xfId="0" applyFont="1" applyAlignment="1">
      <alignment horizontal="right"/>
    </xf>
    <xf numFmtId="0" fontId="17" fillId="0" borderId="0" xfId="0" applyFont="1" applyAlignment="1">
      <alignment horizontal="left"/>
    </xf>
    <xf numFmtId="14" fontId="17" fillId="0" borderId="0" xfId="0" applyNumberFormat="1" applyFont="1" applyAlignment="1">
      <alignment horizontal="left"/>
    </xf>
    <xf numFmtId="166" fontId="16" fillId="0" borderId="0" xfId="0" applyNumberFormat="1" applyFont="1"/>
    <xf numFmtId="166" fontId="15" fillId="0" borderId="0" xfId="0" applyNumberFormat="1" applyFont="1"/>
    <xf numFmtId="0" fontId="6" fillId="0" borderId="5" xfId="0" applyFont="1" applyBorder="1"/>
    <xf numFmtId="0" fontId="6" fillId="0" borderId="6" xfId="0" applyFont="1" applyBorder="1"/>
    <xf numFmtId="0" fontId="6" fillId="0" borderId="7" xfId="0" applyFont="1" applyBorder="1"/>
    <xf numFmtId="0" fontId="6" fillId="0" borderId="5" xfId="0" applyFont="1" applyBorder="1" applyAlignment="1">
      <alignment horizontal="center"/>
    </xf>
    <xf numFmtId="0" fontId="6" fillId="0" borderId="6" xfId="0" applyFont="1" applyBorder="1" applyAlignment="1">
      <alignment horizontal="center"/>
    </xf>
    <xf numFmtId="14" fontId="6" fillId="0" borderId="6" xfId="0" applyNumberFormat="1" applyFont="1" applyBorder="1" applyAlignment="1">
      <alignment horizontal="center"/>
    </xf>
    <xf numFmtId="0" fontId="6" fillId="0" borderId="6" xfId="0" applyFont="1" applyBorder="1" applyAlignment="1">
      <alignment horizontal="center" vertical="top"/>
    </xf>
    <xf numFmtId="14" fontId="6" fillId="0" borderId="6" xfId="0" applyNumberFormat="1" applyFont="1" applyBorder="1" applyAlignment="1">
      <alignment horizontal="center" vertical="top"/>
    </xf>
    <xf numFmtId="0" fontId="6" fillId="0" borderId="6" xfId="0" applyFont="1" applyBorder="1" applyAlignment="1">
      <alignment vertical="top" wrapText="1"/>
    </xf>
    <xf numFmtId="14" fontId="6" fillId="0" borderId="7" xfId="0" applyNumberFormat="1" applyFont="1" applyBorder="1" applyAlignment="1">
      <alignment horizontal="center" vertical="center"/>
    </xf>
    <xf numFmtId="0" fontId="6" fillId="0" borderId="7" xfId="0" applyFont="1" applyBorder="1" applyAlignment="1">
      <alignment horizontal="center" vertical="center"/>
    </xf>
    <xf numFmtId="0" fontId="8" fillId="0" borderId="9" xfId="0" applyFont="1" applyBorder="1" applyAlignment="1">
      <alignment horizontal="right" vertical="center"/>
    </xf>
    <xf numFmtId="164" fontId="4" fillId="0" borderId="9" xfId="0" applyNumberFormat="1" applyFont="1" applyBorder="1" applyAlignment="1">
      <alignment horizontal="center" vertical="center"/>
    </xf>
    <xf numFmtId="165" fontId="4" fillId="0" borderId="9" xfId="0" applyNumberFormat="1" applyFont="1" applyBorder="1" applyAlignment="1">
      <alignment horizontal="center" vertical="center"/>
    </xf>
    <xf numFmtId="0" fontId="0" fillId="2" borderId="0" xfId="0" applyFill="1"/>
    <xf numFmtId="0" fontId="0" fillId="0" borderId="0" xfId="0" applyAlignment="1">
      <alignment horizontal="left"/>
    </xf>
    <xf numFmtId="0" fontId="6" fillId="0" borderId="7" xfId="0" applyFont="1" applyBorder="1" applyAlignment="1">
      <alignment horizontal="left" vertical="center"/>
    </xf>
    <xf numFmtId="0" fontId="4" fillId="5" borderId="3" xfId="0" applyFont="1" applyFill="1" applyBorder="1" applyAlignment="1">
      <alignment horizontal="center" vertical="center"/>
    </xf>
    <xf numFmtId="49" fontId="4" fillId="5" borderId="3"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5" fontId="4" fillId="5" borderId="9" xfId="0" applyNumberFormat="1" applyFont="1" applyFill="1" applyBorder="1" applyAlignment="1">
      <alignment horizontal="center" vertical="center"/>
    </xf>
    <xf numFmtId="165" fontId="4" fillId="5" borderId="3" xfId="0" applyNumberFormat="1" applyFont="1" applyFill="1" applyBorder="1" applyAlignment="1">
      <alignment horizontal="center" vertical="center"/>
    </xf>
    <xf numFmtId="2" fontId="1" fillId="6" borderId="13" xfId="0" applyNumberFormat="1" applyFont="1" applyFill="1" applyBorder="1" applyAlignment="1">
      <alignment horizontal="center" vertical="center"/>
    </xf>
    <xf numFmtId="164" fontId="1" fillId="6" borderId="13" xfId="0" applyNumberFormat="1" applyFont="1" applyFill="1" applyBorder="1" applyAlignment="1">
      <alignment horizontal="center" vertical="center"/>
    </xf>
    <xf numFmtId="164" fontId="0" fillId="6" borderId="13" xfId="0" applyNumberFormat="1" applyFill="1" applyBorder="1" applyAlignment="1">
      <alignment horizontal="center" vertical="center"/>
    </xf>
    <xf numFmtId="165" fontId="0" fillId="6" borderId="13" xfId="0" applyNumberFormat="1" applyFill="1" applyBorder="1" applyAlignment="1">
      <alignment horizontal="center" vertical="center"/>
    </xf>
    <xf numFmtId="165" fontId="0" fillId="6" borderId="14" xfId="0" applyNumberFormat="1" applyFill="1" applyBorder="1" applyAlignment="1">
      <alignment horizontal="center" vertical="center"/>
    </xf>
    <xf numFmtId="0" fontId="6" fillId="0" borderId="7" xfId="0" quotePrefix="1" applyFont="1" applyBorder="1" applyAlignment="1">
      <alignment horizontal="left" vertical="top" wrapText="1"/>
    </xf>
    <xf numFmtId="167" fontId="5" fillId="0" borderId="0" xfId="0" applyNumberFormat="1" applyFont="1" applyFill="1" applyBorder="1" applyAlignment="1" applyProtection="1">
      <alignment horizontal="center" vertical="center"/>
    </xf>
    <xf numFmtId="168" fontId="5" fillId="0" borderId="0" xfId="0" applyNumberFormat="1" applyFont="1" applyFill="1" applyBorder="1" applyAlignment="1" applyProtection="1">
      <alignment horizontal="center" vertical="center"/>
    </xf>
    <xf numFmtId="0" fontId="0" fillId="7" borderId="0" xfId="0" applyFill="1"/>
    <xf numFmtId="0" fontId="8" fillId="7" borderId="0" xfId="0" applyFont="1" applyFill="1"/>
    <xf numFmtId="0" fontId="18" fillId="7" borderId="0" xfId="0" applyFont="1" applyFill="1"/>
    <xf numFmtId="0" fontId="8" fillId="7" borderId="17" xfId="0" applyFont="1" applyFill="1" applyBorder="1"/>
    <xf numFmtId="0" fontId="0" fillId="7" borderId="17" xfId="0" applyFill="1" applyBorder="1"/>
    <xf numFmtId="0" fontId="21" fillId="7" borderId="0" xfId="0" applyFont="1" applyFill="1"/>
    <xf numFmtId="0" fontId="22" fillId="7" borderId="0" xfId="0" applyFont="1" applyFill="1"/>
    <xf numFmtId="0" fontId="29" fillId="7" borderId="0" xfId="0" applyFont="1" applyFill="1"/>
    <xf numFmtId="164" fontId="4" fillId="5" borderId="18" xfId="0" applyNumberFormat="1" applyFont="1" applyFill="1" applyBorder="1" applyAlignment="1">
      <alignment horizontal="center" vertical="center"/>
    </xf>
    <xf numFmtId="165" fontId="4" fillId="5" borderId="18" xfId="0" applyNumberFormat="1" applyFont="1" applyFill="1" applyBorder="1" applyAlignment="1">
      <alignment horizontal="center" vertical="center"/>
    </xf>
    <xf numFmtId="168" fontId="5" fillId="3" borderId="15" xfId="0" applyNumberFormat="1" applyFont="1" applyFill="1" applyBorder="1" applyAlignment="1" applyProtection="1">
      <alignment horizontal="center" vertical="center"/>
    </xf>
    <xf numFmtId="165" fontId="1" fillId="6" borderId="15" xfId="0" applyNumberFormat="1" applyFont="1" applyFill="1" applyBorder="1" applyAlignment="1">
      <alignment horizontal="center" vertical="center"/>
    </xf>
    <xf numFmtId="170" fontId="5" fillId="0" borderId="1" xfId="0" applyNumberFormat="1" applyFont="1" applyFill="1" applyBorder="1" applyAlignment="1" applyProtection="1">
      <alignment horizontal="center" vertical="center"/>
    </xf>
    <xf numFmtId="167" fontId="5" fillId="3" borderId="15" xfId="0" applyNumberFormat="1" applyFont="1" applyFill="1" applyBorder="1" applyAlignment="1" applyProtection="1">
      <alignment horizontal="center" vertical="center"/>
    </xf>
    <xf numFmtId="169" fontId="0" fillId="0" borderId="3" xfId="0" applyNumberFormat="1" applyBorder="1" applyAlignment="1">
      <alignment horizontal="center" vertical="center"/>
    </xf>
    <xf numFmtId="0" fontId="8" fillId="0" borderId="22" xfId="0" applyFont="1" applyBorder="1" applyAlignment="1">
      <alignment horizontal="right" vertical="center"/>
    </xf>
    <xf numFmtId="170" fontId="0" fillId="0" borderId="8" xfId="0" applyNumberFormat="1" applyBorder="1" applyAlignment="1">
      <alignment horizontal="center" vertical="center"/>
    </xf>
    <xf numFmtId="169" fontId="0" fillId="0" borderId="8" xfId="0" applyNumberFormat="1" applyBorder="1" applyAlignment="1">
      <alignment horizontal="center" vertical="center"/>
    </xf>
    <xf numFmtId="170" fontId="0" fillId="0" borderId="3" xfId="0" applyNumberFormat="1" applyBorder="1" applyAlignment="1">
      <alignment horizontal="center" vertical="center"/>
    </xf>
    <xf numFmtId="170" fontId="0" fillId="0" borderId="19" xfId="0" applyNumberFormat="1" applyBorder="1" applyAlignment="1">
      <alignment horizontal="center" vertical="center"/>
    </xf>
    <xf numFmtId="170" fontId="0" fillId="0" borderId="18" xfId="0" applyNumberFormat="1" applyBorder="1" applyAlignment="1">
      <alignment horizontal="center" vertical="center"/>
    </xf>
    <xf numFmtId="170" fontId="18" fillId="0" borderId="8" xfId="0" applyNumberFormat="1" applyFont="1" applyBorder="1" applyAlignment="1">
      <alignment horizontal="center" vertical="center"/>
    </xf>
    <xf numFmtId="169" fontId="18" fillId="0" borderId="10" xfId="0" applyNumberFormat="1" applyFont="1" applyBorder="1" applyAlignment="1">
      <alignment horizontal="center" vertical="center"/>
    </xf>
    <xf numFmtId="170" fontId="18" fillId="0" borderId="3" xfId="0" applyNumberFormat="1" applyFont="1" applyBorder="1" applyAlignment="1">
      <alignment horizontal="center" vertical="center"/>
    </xf>
    <xf numFmtId="169" fontId="5" fillId="0" borderId="1" xfId="0" applyNumberFormat="1" applyFont="1" applyFill="1" applyBorder="1" applyAlignment="1" applyProtection="1">
      <alignment horizontal="center" vertical="center"/>
    </xf>
    <xf numFmtId="0" fontId="28" fillId="4" borderId="0" xfId="0" applyFont="1" applyFill="1" applyBorder="1" applyAlignment="1">
      <alignment horizontal="center" vertical="center"/>
    </xf>
    <xf numFmtId="0" fontId="2" fillId="0" borderId="0" xfId="0" applyFont="1" applyBorder="1" applyAlignment="1">
      <alignment horizontal="center" vertical="center"/>
    </xf>
    <xf numFmtId="2" fontId="0" fillId="0" borderId="0" xfId="0" applyNumberFormat="1" applyBorder="1" applyAlignment="1">
      <alignment horizontal="center" vertical="center"/>
    </xf>
    <xf numFmtId="0" fontId="0" fillId="0" borderId="0" xfId="0" applyAlignment="1">
      <alignment vertical="center"/>
    </xf>
    <xf numFmtId="165" fontId="0" fillId="0" borderId="0" xfId="0" applyNumberFormat="1" applyBorder="1" applyAlignment="1">
      <alignment horizontal="right" vertical="center"/>
    </xf>
    <xf numFmtId="0" fontId="0" fillId="0" borderId="0" xfId="0" applyBorder="1" applyAlignment="1">
      <alignment vertical="center"/>
    </xf>
    <xf numFmtId="0" fontId="0" fillId="0" borderId="0" xfId="0" applyBorder="1" applyAlignment="1">
      <alignment horizontal="center" vertical="center"/>
    </xf>
    <xf numFmtId="0" fontId="8" fillId="0" borderId="0" xfId="0" applyFont="1" applyBorder="1" applyAlignment="1">
      <alignment vertical="center"/>
    </xf>
    <xf numFmtId="0" fontId="0" fillId="0" borderId="0" xfId="0" applyBorder="1" applyAlignment="1">
      <alignment horizontal="centerContinuous" vertical="center"/>
    </xf>
    <xf numFmtId="169" fontId="5" fillId="0" borderId="3" xfId="0" applyNumberFormat="1" applyFont="1" applyBorder="1" applyAlignment="1">
      <alignment horizontal="center" vertical="center"/>
    </xf>
    <xf numFmtId="0" fontId="8" fillId="0" borderId="0" xfId="0" applyFont="1" applyFill="1" applyBorder="1" applyAlignment="1">
      <alignment vertical="center"/>
    </xf>
    <xf numFmtId="0" fontId="3" fillId="0" borderId="0" xfId="0" applyFont="1" applyBorder="1" applyAlignment="1">
      <alignment horizontal="left" vertical="center"/>
    </xf>
    <xf numFmtId="0" fontId="6" fillId="0" borderId="0" xfId="0" applyFont="1" applyAlignment="1">
      <alignment vertical="center"/>
    </xf>
    <xf numFmtId="2" fontId="0" fillId="0" borderId="9" xfId="0" applyNumberFormat="1" applyBorder="1" applyAlignment="1">
      <alignment horizontal="center" vertical="center"/>
    </xf>
    <xf numFmtId="0" fontId="3" fillId="6" borderId="12" xfId="0" applyFont="1" applyFill="1" applyBorder="1" applyAlignment="1">
      <alignment vertical="center"/>
    </xf>
    <xf numFmtId="2" fontId="5" fillId="6" borderId="13" xfId="0" applyNumberFormat="1" applyFont="1" applyFill="1" applyBorder="1" applyAlignment="1">
      <alignment horizontal="center" vertical="center"/>
    </xf>
    <xf numFmtId="2" fontId="5" fillId="6" borderId="15" xfId="0" applyNumberFormat="1" applyFont="1" applyFill="1" applyBorder="1" applyAlignment="1">
      <alignment horizontal="center" vertical="center"/>
    </xf>
    <xf numFmtId="164" fontId="5" fillId="6" borderId="15"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6" fillId="0" borderId="0" xfId="0" applyFont="1" applyFill="1" applyBorder="1" applyAlignment="1">
      <alignment vertical="center"/>
    </xf>
    <xf numFmtId="0" fontId="9" fillId="0" borderId="0" xfId="0" applyFont="1" applyBorder="1" applyAlignment="1">
      <alignment horizontal="center" vertical="center"/>
    </xf>
    <xf numFmtId="2" fontId="5" fillId="0" borderId="1" xfId="0" applyNumberFormat="1" applyFont="1" applyBorder="1" applyAlignment="1">
      <alignment horizontal="center" vertical="center"/>
    </xf>
    <xf numFmtId="169" fontId="5" fillId="0" borderId="1" xfId="0" applyNumberFormat="1" applyFont="1" applyBorder="1" applyAlignment="1">
      <alignment horizontal="center" vertical="center"/>
    </xf>
    <xf numFmtId="2" fontId="5" fillId="0" borderId="0" xfId="0" applyNumberFormat="1" applyFont="1" applyBorder="1" applyAlignment="1">
      <alignment horizontal="center" vertical="center"/>
    </xf>
    <xf numFmtId="2" fontId="5" fillId="0" borderId="20" xfId="0" applyNumberFormat="1" applyFont="1" applyBorder="1" applyAlignment="1">
      <alignment horizontal="center" vertical="center"/>
    </xf>
    <xf numFmtId="164" fontId="5" fillId="0" borderId="0" xfId="0" applyNumberFormat="1" applyFont="1" applyBorder="1" applyAlignment="1">
      <alignment horizontal="center" vertical="center"/>
    </xf>
    <xf numFmtId="165" fontId="5" fillId="0" borderId="0" xfId="0" applyNumberFormat="1" applyFont="1" applyBorder="1" applyAlignment="1">
      <alignment horizontal="center" vertical="center"/>
    </xf>
    <xf numFmtId="0" fontId="10" fillId="6" borderId="13" xfId="0" applyFont="1" applyFill="1" applyBorder="1" applyAlignment="1">
      <alignment horizontal="center" vertical="center"/>
    </xf>
    <xf numFmtId="0" fontId="10" fillId="0" borderId="0" xfId="0" applyFont="1" applyBorder="1" applyAlignment="1">
      <alignment horizontal="center" vertical="center"/>
    </xf>
    <xf numFmtId="2" fontId="19" fillId="0" borderId="1" xfId="0" applyNumberFormat="1" applyFont="1" applyFill="1" applyBorder="1" applyAlignment="1">
      <alignment horizontal="center" vertical="center"/>
    </xf>
    <xf numFmtId="170" fontId="5" fillId="0" borderId="1" xfId="0" applyNumberFormat="1" applyFont="1" applyFill="1" applyBorder="1" applyAlignment="1">
      <alignment horizontal="center" vertical="center"/>
    </xf>
    <xf numFmtId="169" fontId="5" fillId="0" borderId="1" xfId="0" applyNumberFormat="1" applyFont="1" applyFill="1" applyBorder="1" applyAlignment="1">
      <alignment horizontal="center" vertical="center"/>
    </xf>
    <xf numFmtId="0" fontId="0" fillId="0" borderId="0" xfId="0" applyFill="1" applyAlignment="1">
      <alignment vertical="center"/>
    </xf>
    <xf numFmtId="2" fontId="5" fillId="3" borderId="13" xfId="0" applyNumberFormat="1" applyFont="1" applyFill="1" applyBorder="1" applyAlignment="1" applyProtection="1">
      <alignment horizontal="center" vertical="center"/>
    </xf>
    <xf numFmtId="2" fontId="5" fillId="3" borderId="15" xfId="0" applyNumberFormat="1" applyFont="1" applyFill="1" applyBorder="1" applyAlignment="1" applyProtection="1">
      <alignment horizontal="center" vertical="center"/>
    </xf>
    <xf numFmtId="168" fontId="5" fillId="3" borderId="16" xfId="0" applyNumberFormat="1" applyFont="1" applyFill="1" applyBorder="1" applyAlignment="1" applyProtection="1">
      <alignment horizontal="center" vertical="center"/>
    </xf>
    <xf numFmtId="0" fontId="0" fillId="0" borderId="0" xfId="0" applyFill="1" applyAlignment="1">
      <alignment horizontal="center" vertical="center"/>
    </xf>
    <xf numFmtId="2" fontId="5" fillId="0" borderId="1" xfId="0" applyNumberFormat="1" applyFont="1" applyFill="1" applyBorder="1" applyAlignment="1" applyProtection="1">
      <alignment horizontal="center" vertical="center"/>
    </xf>
    <xf numFmtId="170" fontId="19" fillId="0" borderId="1" xfId="0" applyNumberFormat="1" applyFont="1" applyFill="1" applyBorder="1" applyAlignment="1">
      <alignment horizontal="center" vertical="center"/>
    </xf>
    <xf numFmtId="2"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lignment horizontal="center" vertical="center"/>
    </xf>
    <xf numFmtId="165" fontId="5" fillId="0" borderId="0" xfId="0" applyNumberFormat="1" applyFont="1" applyFill="1" applyBorder="1" applyAlignment="1">
      <alignment horizontal="center" vertical="center"/>
    </xf>
    <xf numFmtId="2" fontId="19" fillId="6" borderId="13" xfId="0" applyNumberFormat="1" applyFont="1" applyFill="1" applyBorder="1" applyAlignment="1">
      <alignment horizontal="center" vertical="center"/>
    </xf>
    <xf numFmtId="164" fontId="19" fillId="6" borderId="15" xfId="0" applyNumberFormat="1" applyFont="1" applyFill="1" applyBorder="1" applyAlignment="1">
      <alignment horizontal="center" vertical="center"/>
    </xf>
    <xf numFmtId="165" fontId="19" fillId="6" borderId="15" xfId="0" applyNumberFormat="1" applyFont="1" applyFill="1" applyBorder="1" applyAlignment="1">
      <alignment horizontal="center" vertical="center"/>
    </xf>
    <xf numFmtId="165" fontId="5" fillId="6" borderId="13" xfId="0" applyNumberFormat="1" applyFont="1" applyFill="1" applyBorder="1" applyAlignment="1">
      <alignment horizontal="center" vertical="center"/>
    </xf>
    <xf numFmtId="165" fontId="5" fillId="6" borderId="15"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11" fillId="0" borderId="0" xfId="0" applyFont="1" applyBorder="1" applyAlignment="1">
      <alignment vertical="center"/>
    </xf>
    <xf numFmtId="2" fontId="19" fillId="0" borderId="0" xfId="0" applyNumberFormat="1" applyFont="1" applyFill="1" applyBorder="1" applyAlignment="1">
      <alignment horizontal="center" vertical="center"/>
    </xf>
    <xf numFmtId="164" fontId="19" fillId="0" borderId="0" xfId="0" applyNumberFormat="1" applyFont="1" applyFill="1" applyBorder="1" applyAlignment="1">
      <alignment horizontal="center" vertical="center"/>
    </xf>
    <xf numFmtId="165" fontId="19" fillId="0" borderId="0" xfId="0" applyNumberFormat="1" applyFont="1" applyFill="1" applyBorder="1" applyAlignment="1">
      <alignment horizontal="center" vertical="center"/>
    </xf>
    <xf numFmtId="170" fontId="5" fillId="0" borderId="1" xfId="0" applyNumberFormat="1" applyFont="1" applyBorder="1" applyAlignment="1">
      <alignment horizontal="center" vertical="center"/>
    </xf>
    <xf numFmtId="170" fontId="19" fillId="0" borderId="1" xfId="0" applyNumberFormat="1" applyFont="1" applyBorder="1" applyAlignment="1">
      <alignment horizontal="center" vertical="center"/>
    </xf>
    <xf numFmtId="169" fontId="19" fillId="0" borderId="1" xfId="0" applyNumberFormat="1" applyFont="1" applyBorder="1" applyAlignment="1">
      <alignment horizontal="center" vertical="center"/>
    </xf>
    <xf numFmtId="0" fontId="18" fillId="0" borderId="0" xfId="0" applyFont="1" applyAlignment="1">
      <alignment vertical="center"/>
    </xf>
    <xf numFmtId="170" fontId="5" fillId="0" borderId="0" xfId="0" applyNumberFormat="1" applyFont="1" applyBorder="1" applyAlignment="1">
      <alignment horizontal="center" vertical="center"/>
    </xf>
    <xf numFmtId="170" fontId="19" fillId="0" borderId="0" xfId="0" applyNumberFormat="1" applyFont="1" applyBorder="1" applyAlignment="1">
      <alignment horizontal="center" vertical="center"/>
    </xf>
    <xf numFmtId="169" fontId="5" fillId="0" borderId="0" xfId="0" applyNumberFormat="1" applyFont="1" applyFill="1" applyBorder="1" applyAlignment="1" applyProtection="1">
      <alignment horizontal="center" vertical="center"/>
    </xf>
    <xf numFmtId="164" fontId="5" fillId="6" borderId="13" xfId="0" applyNumberFormat="1" applyFont="1" applyFill="1" applyBorder="1" applyAlignment="1">
      <alignment horizontal="center" vertical="center"/>
    </xf>
    <xf numFmtId="165" fontId="5" fillId="6" borderId="14" xfId="0" applyNumberFormat="1" applyFont="1" applyFill="1" applyBorder="1" applyAlignment="1">
      <alignment horizontal="center" vertical="center"/>
    </xf>
    <xf numFmtId="164" fontId="19" fillId="6" borderId="13" xfId="0" applyNumberFormat="1" applyFont="1" applyFill="1" applyBorder="1" applyAlignment="1">
      <alignment horizontal="center" vertical="center"/>
    </xf>
    <xf numFmtId="165" fontId="19" fillId="6" borderId="13" xfId="0" applyNumberFormat="1" applyFont="1" applyFill="1" applyBorder="1" applyAlignment="1">
      <alignment horizontal="center" vertical="center"/>
    </xf>
    <xf numFmtId="0" fontId="1" fillId="0" borderId="0" xfId="0" applyFont="1" applyAlignment="1">
      <alignment vertical="center"/>
    </xf>
    <xf numFmtId="0" fontId="20" fillId="0" borderId="0" xfId="0" applyFont="1" applyFill="1" applyBorder="1" applyAlignment="1">
      <alignment vertical="center"/>
    </xf>
    <xf numFmtId="0" fontId="1" fillId="0" borderId="0" xfId="0" applyFont="1" applyAlignment="1">
      <alignment horizontal="right" vertical="center"/>
    </xf>
    <xf numFmtId="0" fontId="30" fillId="0" borderId="0" xfId="0" applyFont="1" applyBorder="1" applyAlignment="1">
      <alignment horizontal="right" vertical="center"/>
    </xf>
    <xf numFmtId="170" fontId="5" fillId="8" borderId="21" xfId="0" applyNumberFormat="1" applyFont="1" applyFill="1" applyBorder="1" applyAlignment="1">
      <alignment horizontal="center" vertical="center"/>
    </xf>
    <xf numFmtId="169" fontId="5" fillId="8" borderId="1" xfId="0" applyNumberFormat="1" applyFont="1" applyFill="1" applyBorder="1" applyAlignment="1">
      <alignment horizontal="center" vertical="center"/>
    </xf>
    <xf numFmtId="170" fontId="0" fillId="8" borderId="1" xfId="0" applyNumberFormat="1" applyFill="1" applyBorder="1" applyAlignment="1" applyProtection="1">
      <alignment horizontal="center" vertical="center"/>
    </xf>
    <xf numFmtId="169" fontId="0" fillId="8" borderId="1" xfId="0" applyNumberFormat="1" applyFill="1" applyBorder="1" applyAlignment="1" applyProtection="1">
      <alignment horizontal="center" vertical="center"/>
    </xf>
    <xf numFmtId="170" fontId="5" fillId="0" borderId="0" xfId="0" applyNumberFormat="1" applyFont="1" applyFill="1" applyBorder="1" applyAlignment="1">
      <alignment horizontal="center" vertical="center"/>
    </xf>
    <xf numFmtId="169" fontId="5" fillId="0" borderId="0" xfId="0" applyNumberFormat="1" applyFont="1" applyFill="1" applyBorder="1" applyAlignment="1">
      <alignment horizontal="center" vertical="center"/>
    </xf>
    <xf numFmtId="0" fontId="6" fillId="0" borderId="0" xfId="0" applyFont="1" applyBorder="1"/>
    <xf numFmtId="169" fontId="5" fillId="0" borderId="0" xfId="0" applyNumberFormat="1" applyFont="1" applyBorder="1" applyAlignment="1">
      <alignment horizontal="center" vertical="center"/>
    </xf>
    <xf numFmtId="165" fontId="1" fillId="6" borderId="13" xfId="0" applyNumberFormat="1" applyFont="1" applyFill="1" applyBorder="1" applyAlignment="1">
      <alignment horizontal="center" vertical="center"/>
    </xf>
    <xf numFmtId="0" fontId="28" fillId="4" borderId="0" xfId="0" applyFont="1" applyFill="1" applyBorder="1" applyAlignment="1">
      <alignment horizontal="left" vertical="center"/>
    </xf>
    <xf numFmtId="0" fontId="0" fillId="0" borderId="25" xfId="0" applyBorder="1"/>
    <xf numFmtId="0" fontId="0" fillId="0" borderId="26" xfId="0" applyBorder="1"/>
    <xf numFmtId="0" fontId="8" fillId="9" borderId="1" xfId="0" applyFont="1" applyFill="1" applyBorder="1" applyAlignment="1">
      <alignment horizontal="center"/>
    </xf>
    <xf numFmtId="0" fontId="1" fillId="0" borderId="0" xfId="0" applyFont="1"/>
    <xf numFmtId="164" fontId="5" fillId="0" borderId="1" xfId="0" applyNumberFormat="1" applyFont="1" applyFill="1" applyBorder="1" applyAlignment="1">
      <alignment horizontal="center"/>
    </xf>
    <xf numFmtId="168" fontId="5" fillId="0" borderId="1" xfId="0" applyNumberFormat="1" applyFont="1" applyFill="1" applyBorder="1" applyAlignment="1" applyProtection="1">
      <alignment horizontal="center" vertical="center"/>
    </xf>
    <xf numFmtId="164" fontId="5" fillId="0" borderId="1" xfId="0" applyNumberFormat="1" applyFont="1" applyBorder="1" applyAlignment="1">
      <alignment horizontal="center"/>
    </xf>
    <xf numFmtId="165" fontId="5" fillId="0" borderId="1" xfId="0" applyNumberFormat="1" applyFont="1" applyBorder="1" applyAlignment="1">
      <alignment horizontal="center"/>
    </xf>
    <xf numFmtId="165" fontId="5" fillId="0" borderId="1" xfId="0" applyNumberFormat="1" applyFont="1" applyFill="1" applyBorder="1" applyAlignment="1">
      <alignment horizontal="center"/>
    </xf>
    <xf numFmtId="167" fontId="5" fillId="0" borderId="1" xfId="0" applyNumberFormat="1" applyFont="1" applyBorder="1" applyAlignment="1" applyProtection="1">
      <alignment horizontal="center" vertical="center"/>
    </xf>
    <xf numFmtId="165" fontId="5" fillId="0" borderId="11" xfId="0" applyNumberFormat="1" applyFont="1" applyFill="1" applyBorder="1" applyAlignment="1">
      <alignment horizontal="center"/>
    </xf>
    <xf numFmtId="168" fontId="5" fillId="0" borderId="1" xfId="0" applyNumberFormat="1" applyFont="1" applyBorder="1" applyAlignment="1" applyProtection="1">
      <alignment horizontal="center" vertical="center"/>
    </xf>
    <xf numFmtId="164" fontId="1" fillId="0" borderId="1" xfId="0" applyNumberFormat="1" applyFont="1" applyFill="1" applyBorder="1" applyAlignment="1">
      <alignment horizontal="center"/>
    </xf>
    <xf numFmtId="165" fontId="1" fillId="0" borderId="1" xfId="0" applyNumberFormat="1" applyFont="1" applyFill="1" applyBorder="1" applyAlignment="1">
      <alignment horizontal="center"/>
    </xf>
    <xf numFmtId="165" fontId="0" fillId="6" borderId="15" xfId="0" applyNumberFormat="1" applyFill="1" applyBorder="1" applyAlignment="1">
      <alignment horizontal="center" vertical="center"/>
    </xf>
    <xf numFmtId="0" fontId="1" fillId="0" borderId="13" xfId="0" applyFont="1" applyBorder="1" applyAlignment="1">
      <alignment horizontal="center" vertical="top" wrapText="1"/>
    </xf>
    <xf numFmtId="164" fontId="1" fillId="6" borderId="15" xfId="0" applyNumberFormat="1" applyFont="1" applyFill="1" applyBorder="1" applyAlignment="1">
      <alignment horizontal="center" vertical="center"/>
    </xf>
    <xf numFmtId="0" fontId="1" fillId="0" borderId="13" xfId="0" applyFont="1" applyBorder="1"/>
    <xf numFmtId="0" fontId="1" fillId="0" borderId="25" xfId="0" applyFont="1" applyBorder="1"/>
    <xf numFmtId="0" fontId="1" fillId="0" borderId="20" xfId="0" applyFont="1" applyBorder="1" applyAlignment="1">
      <alignment vertical="top"/>
    </xf>
    <xf numFmtId="0" fontId="1" fillId="0" borderId="24" xfId="0" applyFont="1" applyBorder="1" applyAlignment="1">
      <alignment vertical="top"/>
    </xf>
    <xf numFmtId="0" fontId="1" fillId="0" borderId="17" xfId="0" applyFont="1" applyBorder="1" applyAlignment="1">
      <alignment vertical="top"/>
    </xf>
    <xf numFmtId="0" fontId="1" fillId="0" borderId="36" xfId="0" applyFont="1" applyBorder="1" applyAlignment="1">
      <alignment vertical="top"/>
    </xf>
    <xf numFmtId="0" fontId="1" fillId="0" borderId="20" xfId="0" applyFont="1" applyBorder="1" applyAlignment="1">
      <alignment horizontal="center" vertical="top" wrapText="1"/>
    </xf>
    <xf numFmtId="0" fontId="1" fillId="0" borderId="20" xfId="0" applyFont="1" applyBorder="1" applyAlignment="1">
      <alignment horizontal="center" vertical="top"/>
    </xf>
    <xf numFmtId="0" fontId="1" fillId="0" borderId="17" xfId="0" applyFont="1" applyBorder="1" applyAlignment="1">
      <alignment horizontal="center" vertical="top"/>
    </xf>
    <xf numFmtId="0" fontId="1" fillId="0" borderId="20" xfId="0" applyFont="1" applyBorder="1"/>
    <xf numFmtId="0" fontId="0" fillId="0" borderId="24" xfId="0" applyBorder="1"/>
    <xf numFmtId="171" fontId="1" fillId="0" borderId="20" xfId="0" applyNumberFormat="1" applyFont="1" applyBorder="1" applyAlignment="1">
      <alignment horizontal="left" vertical="top"/>
    </xf>
    <xf numFmtId="171" fontId="1" fillId="0" borderId="17" xfId="0" applyNumberFormat="1" applyFont="1" applyBorder="1" applyAlignment="1">
      <alignment horizontal="left" vertical="top"/>
    </xf>
    <xf numFmtId="171" fontId="1" fillId="0" borderId="20" xfId="0" applyNumberFormat="1" applyFont="1" applyBorder="1" applyAlignment="1">
      <alignment horizontal="left"/>
    </xf>
    <xf numFmtId="171" fontId="0" fillId="0" borderId="13" xfId="0" applyNumberFormat="1" applyBorder="1" applyAlignment="1">
      <alignment horizontal="left"/>
    </xf>
    <xf numFmtId="0" fontId="0" fillId="0" borderId="37" xfId="0" applyBorder="1" applyAlignment="1">
      <alignment horizontal="right"/>
    </xf>
    <xf numFmtId="0" fontId="0" fillId="0" borderId="29" xfId="0" applyBorder="1" applyAlignment="1">
      <alignment horizontal="right"/>
    </xf>
    <xf numFmtId="0" fontId="1" fillId="0" borderId="29" xfId="0" applyFont="1" applyBorder="1" applyAlignment="1">
      <alignment horizontal="right"/>
    </xf>
    <xf numFmtId="0" fontId="1" fillId="0" borderId="29" xfId="0" applyFont="1" applyBorder="1" applyAlignment="1">
      <alignment horizontal="center" vertical="top" wrapText="1"/>
    </xf>
    <xf numFmtId="171" fontId="0" fillId="0" borderId="29" xfId="0" applyNumberFormat="1" applyBorder="1" applyAlignment="1">
      <alignment horizontal="left"/>
    </xf>
    <xf numFmtId="0" fontId="1" fillId="0" borderId="29" xfId="0" applyFont="1" applyFill="1" applyBorder="1"/>
    <xf numFmtId="0" fontId="31" fillId="0" borderId="17" xfId="0" applyFont="1" applyBorder="1" applyAlignment="1">
      <alignment horizontal="center" vertical="top"/>
    </xf>
    <xf numFmtId="171" fontId="31" fillId="0" borderId="17" xfId="0" applyNumberFormat="1" applyFont="1" applyBorder="1" applyAlignment="1">
      <alignment horizontal="left" vertical="top"/>
    </xf>
    <xf numFmtId="0" fontId="31" fillId="0" borderId="17" xfId="0" applyFont="1" applyBorder="1" applyAlignment="1">
      <alignment vertical="top"/>
    </xf>
    <xf numFmtId="0" fontId="31" fillId="0" borderId="13" xfId="0" applyFont="1" applyBorder="1" applyAlignment="1">
      <alignment horizontal="center" vertical="top" wrapText="1"/>
    </xf>
    <xf numFmtId="171" fontId="31" fillId="0" borderId="13" xfId="0" applyNumberFormat="1" applyFont="1" applyBorder="1" applyAlignment="1">
      <alignment horizontal="left"/>
    </xf>
    <xf numFmtId="0" fontId="31" fillId="0" borderId="13" xfId="0" applyFont="1" applyBorder="1"/>
    <xf numFmtId="0" fontId="31" fillId="0" borderId="25" xfId="0" applyFont="1" applyBorder="1"/>
    <xf numFmtId="171" fontId="1" fillId="0" borderId="13" xfId="0" applyNumberFormat="1" applyFont="1" applyBorder="1" applyAlignment="1">
      <alignment horizontal="left"/>
    </xf>
    <xf numFmtId="0" fontId="1" fillId="0" borderId="13" xfId="0" applyFont="1" applyBorder="1" applyAlignment="1">
      <alignment horizontal="left"/>
    </xf>
    <xf numFmtId="0" fontId="32" fillId="6" borderId="13" xfId="0" applyFont="1" applyFill="1" applyBorder="1" applyAlignment="1">
      <alignment horizontal="center" vertical="center"/>
    </xf>
    <xf numFmtId="165" fontId="5" fillId="6" borderId="16" xfId="0" applyNumberFormat="1" applyFont="1" applyFill="1" applyBorder="1" applyAlignment="1">
      <alignment horizontal="right" vertical="center"/>
    </xf>
    <xf numFmtId="0" fontId="1" fillId="0" borderId="0" xfId="0" quotePrefix="1" applyFont="1"/>
    <xf numFmtId="0" fontId="1" fillId="0" borderId="0" xfId="0" applyFont="1" applyAlignment="1">
      <alignment horizontal="right"/>
    </xf>
    <xf numFmtId="172" fontId="0" fillId="0" borderId="7" xfId="0" applyNumberFormat="1" applyBorder="1" applyAlignment="1">
      <alignment horizontal="left"/>
    </xf>
    <xf numFmtId="172" fontId="1" fillId="0" borderId="7" xfId="0" applyNumberFormat="1" applyFont="1" applyBorder="1" applyAlignment="1">
      <alignment horizontal="left"/>
    </xf>
    <xf numFmtId="0" fontId="1" fillId="0" borderId="12" xfId="0" applyFont="1" applyBorder="1"/>
    <xf numFmtId="0" fontId="1" fillId="0" borderId="12" xfId="0" applyFont="1" applyBorder="1" applyAlignment="1">
      <alignment horizontal="left"/>
    </xf>
    <xf numFmtId="171" fontId="0" fillId="0" borderId="7" xfId="0" applyNumberFormat="1" applyBorder="1" applyAlignment="1">
      <alignment horizontal="left"/>
    </xf>
    <xf numFmtId="169" fontId="5" fillId="0" borderId="38" xfId="0" applyNumberFormat="1" applyFont="1" applyFill="1" applyBorder="1" applyAlignment="1" applyProtection="1">
      <alignment horizontal="center" vertical="center"/>
    </xf>
    <xf numFmtId="2" fontId="33" fillId="0" borderId="1" xfId="0" applyNumberFormat="1" applyFont="1" applyBorder="1" applyAlignment="1">
      <alignment horizontal="center" vertical="center"/>
    </xf>
    <xf numFmtId="2" fontId="5" fillId="0" borderId="1" xfId="0" applyNumberFormat="1" applyFont="1" applyBorder="1" applyAlignment="1">
      <alignment horizontal="left" vertical="center"/>
    </xf>
    <xf numFmtId="0" fontId="34" fillId="0" borderId="0" xfId="0" applyFont="1" applyAlignment="1">
      <alignment horizontal="left" vertical="center"/>
    </xf>
    <xf numFmtId="2" fontId="18" fillId="0" borderId="0" xfId="0" applyNumberFormat="1" applyFont="1" applyAlignment="1">
      <alignment vertical="center"/>
    </xf>
    <xf numFmtId="0" fontId="1" fillId="7" borderId="0" xfId="0" applyFont="1" applyFill="1"/>
    <xf numFmtId="2" fontId="5" fillId="0" borderId="0" xfId="0" applyNumberFormat="1" applyFont="1" applyBorder="1" applyAlignment="1">
      <alignment horizontal="left" vertical="center"/>
    </xf>
    <xf numFmtId="2" fontId="33" fillId="0" borderId="0" xfId="0" applyNumberFormat="1" applyFont="1" applyBorder="1" applyAlignment="1">
      <alignment horizontal="center" vertical="center"/>
    </xf>
    <xf numFmtId="0" fontId="15" fillId="0" borderId="0" xfId="0" applyFont="1" applyAlignment="1">
      <alignment horizontal="center" vertical="center" wrapText="1"/>
    </xf>
    <xf numFmtId="0" fontId="0" fillId="0" borderId="0" xfId="0" applyAlignment="1">
      <alignment horizontal="center" vertical="center" wrapText="1"/>
    </xf>
    <xf numFmtId="0" fontId="17" fillId="0" borderId="7" xfId="0" applyFont="1" applyBorder="1" applyAlignment="1">
      <alignment horizontal="center"/>
    </xf>
    <xf numFmtId="0" fontId="6" fillId="0" borderId="7" xfId="0" applyFont="1" applyBorder="1" applyAlignment="1">
      <alignment horizontal="center"/>
    </xf>
    <xf numFmtId="0" fontId="1" fillId="0" borderId="33" xfId="0" applyFont="1" applyBorder="1" applyAlignment="1">
      <alignment horizontal="right"/>
    </xf>
    <xf numFmtId="0" fontId="0" fillId="0" borderId="13" xfId="0" applyBorder="1" applyAlignment="1">
      <alignment horizontal="right"/>
    </xf>
    <xf numFmtId="0" fontId="8" fillId="9" borderId="30" xfId="0" applyFont="1" applyFill="1" applyBorder="1" applyAlignment="1">
      <alignment horizontal="center"/>
    </xf>
    <xf numFmtId="0" fontId="8" fillId="9" borderId="2" xfId="0" applyFont="1" applyFill="1" applyBorder="1" applyAlignment="1">
      <alignment horizontal="center"/>
    </xf>
    <xf numFmtId="0" fontId="8" fillId="9" borderId="31" xfId="0" applyFont="1" applyFill="1" applyBorder="1" applyAlignment="1">
      <alignment horizontal="center"/>
    </xf>
    <xf numFmtId="0" fontId="1" fillId="0" borderId="23" xfId="0" applyFont="1" applyBorder="1" applyAlignment="1">
      <alignment horizontal="right" vertical="top" wrapText="1"/>
    </xf>
    <xf numFmtId="0" fontId="1" fillId="0" borderId="32" xfId="0" applyFont="1" applyBorder="1" applyAlignment="1">
      <alignment horizontal="right" vertical="top" wrapText="1"/>
    </xf>
    <xf numFmtId="0" fontId="1" fillId="0" borderId="35" xfId="0" applyFont="1" applyBorder="1" applyAlignment="1">
      <alignment horizontal="right" vertical="top" wrapText="1"/>
    </xf>
    <xf numFmtId="0" fontId="1" fillId="0" borderId="33" xfId="0" applyFont="1" applyBorder="1" applyAlignment="1">
      <alignment horizontal="right" vertical="top"/>
    </xf>
    <xf numFmtId="0" fontId="1" fillId="0" borderId="13" xfId="0" applyFont="1" applyBorder="1" applyAlignment="1">
      <alignment horizontal="right" vertical="top"/>
    </xf>
    <xf numFmtId="2" fontId="0" fillId="0" borderId="27" xfId="0" applyNumberFormat="1" applyBorder="1" applyAlignment="1">
      <alignment horizontal="center" vertical="top"/>
    </xf>
    <xf numFmtId="2" fontId="0" fillId="0" borderId="28" xfId="0" applyNumberFormat="1" applyBorder="1" applyAlignment="1">
      <alignment horizontal="center" vertical="top"/>
    </xf>
    <xf numFmtId="2" fontId="0" fillId="0" borderId="11" xfId="0" applyNumberFormat="1" applyBorder="1" applyAlignment="1">
      <alignment horizontal="center" vertical="top"/>
    </xf>
    <xf numFmtId="0" fontId="1" fillId="0" borderId="27" xfId="0" applyFont="1" applyBorder="1" applyAlignment="1">
      <alignment horizontal="left" vertical="top"/>
    </xf>
    <xf numFmtId="0" fontId="1" fillId="0" borderId="28" xfId="0" applyFont="1" applyBorder="1" applyAlignment="1">
      <alignment horizontal="left" vertical="top"/>
    </xf>
    <xf numFmtId="0" fontId="1" fillId="0" borderId="11" xfId="0" applyFont="1" applyBorder="1" applyAlignment="1">
      <alignment horizontal="left" vertical="top"/>
    </xf>
    <xf numFmtId="0" fontId="1" fillId="0" borderId="34" xfId="0" applyFont="1" applyBorder="1" applyAlignment="1">
      <alignment horizontal="right" vertical="top"/>
    </xf>
    <xf numFmtId="0" fontId="1" fillId="0" borderId="20" xfId="0" applyFont="1" applyBorder="1" applyAlignment="1">
      <alignment horizontal="right" vertical="top"/>
    </xf>
    <xf numFmtId="0" fontId="31" fillId="0" borderId="33" xfId="0" applyFont="1" applyBorder="1" applyAlignment="1">
      <alignment horizontal="right" vertical="top"/>
    </xf>
    <xf numFmtId="0" fontId="31" fillId="0" borderId="13" xfId="0" applyFont="1" applyBorder="1" applyAlignment="1">
      <alignment horizontal="right" vertical="top"/>
    </xf>
    <xf numFmtId="0" fontId="31" fillId="0" borderId="33" xfId="0" applyFont="1" applyBorder="1" applyAlignment="1">
      <alignment horizontal="right"/>
    </xf>
    <xf numFmtId="0" fontId="31" fillId="0" borderId="13" xfId="0" applyFont="1" applyBorder="1" applyAlignment="1">
      <alignment horizontal="right"/>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11" xfId="0" applyFont="1" applyBorder="1" applyAlignment="1">
      <alignment horizontal="left" vertical="top" wrapText="1"/>
    </xf>
  </cellXfs>
  <cellStyles count="2">
    <cellStyle name="Normal" xfId="0" builtinId="0"/>
    <cellStyle name="Normal 2" xfId="1" xr:uid="{00000000-0005-0000-0000-000001000000}"/>
  </cellStyles>
  <dxfs count="2">
    <dxf>
      <font>
        <b/>
        <i val="0"/>
        <condense val="0"/>
        <extend val="0"/>
        <color indexed="10"/>
      </font>
    </dxf>
    <dxf>
      <font>
        <b/>
        <i val="0"/>
        <condense val="0"/>
        <extend val="0"/>
        <color indexed="10"/>
      </font>
    </dxf>
  </dxfs>
  <tableStyles count="0" defaultTableStyle="TableStyleMedium2"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30" lockText="1" noThreeD="1"/>
</file>

<file path=xl/ctrlProps/ctrlProp10.xml><?xml version="1.0" encoding="utf-8"?>
<formControlPr xmlns="http://schemas.microsoft.com/office/spreadsheetml/2009/9/main" objectType="CheckBox" fmlaLink="$B$49" lockText="1" noThreeD="1"/>
</file>

<file path=xl/ctrlProps/ctrlProp11.xml><?xml version="1.0" encoding="utf-8"?>
<formControlPr xmlns="http://schemas.microsoft.com/office/spreadsheetml/2009/9/main" objectType="CheckBox" fmlaLink="$B$50" lockText="1" noThreeD="1"/>
</file>

<file path=xl/ctrlProps/ctrlProp12.xml><?xml version="1.0" encoding="utf-8"?>
<formControlPr xmlns="http://schemas.microsoft.com/office/spreadsheetml/2009/9/main" objectType="CheckBox" fmlaLink="$B$51" lockText="1" noThreeD="1"/>
</file>

<file path=xl/ctrlProps/ctrlProp13.xml><?xml version="1.0" encoding="utf-8"?>
<formControlPr xmlns="http://schemas.microsoft.com/office/spreadsheetml/2009/9/main" objectType="CheckBox" fmlaLink="$B$89" lockText="1" noThreeD="1"/>
</file>

<file path=xl/ctrlProps/ctrlProp14.xml><?xml version="1.0" encoding="utf-8"?>
<formControlPr xmlns="http://schemas.microsoft.com/office/spreadsheetml/2009/9/main" objectType="CheckBox" fmlaLink="$B$90" lockText="1" noThreeD="1"/>
</file>

<file path=xl/ctrlProps/ctrlProp15.xml><?xml version="1.0" encoding="utf-8"?>
<formControlPr xmlns="http://schemas.microsoft.com/office/spreadsheetml/2009/9/main" objectType="CheckBox" fmlaLink="$B$91" lockText="1" noThreeD="1"/>
</file>

<file path=xl/ctrlProps/ctrlProp16.xml><?xml version="1.0" encoding="utf-8"?>
<formControlPr xmlns="http://schemas.microsoft.com/office/spreadsheetml/2009/9/main" objectType="CheckBox" fmlaLink="$B$92" lockText="1" noThreeD="1"/>
</file>

<file path=xl/ctrlProps/ctrlProp17.xml><?xml version="1.0" encoding="utf-8"?>
<formControlPr xmlns="http://schemas.microsoft.com/office/spreadsheetml/2009/9/main" objectType="CheckBox" fmlaLink="$B$93" lockText="1" noThreeD="1"/>
</file>

<file path=xl/ctrlProps/ctrlProp18.xml><?xml version="1.0" encoding="utf-8"?>
<formControlPr xmlns="http://schemas.microsoft.com/office/spreadsheetml/2009/9/main" objectType="CheckBox" fmlaLink="$B$94" lockText="1" noThreeD="1"/>
</file>

<file path=xl/ctrlProps/ctrlProp19.xml><?xml version="1.0" encoding="utf-8"?>
<formControlPr xmlns="http://schemas.microsoft.com/office/spreadsheetml/2009/9/main" objectType="CheckBox" fmlaLink="$B$95" lockText="1" noThreeD="1"/>
</file>

<file path=xl/ctrlProps/ctrlProp2.xml><?xml version="1.0" encoding="utf-8"?>
<formControlPr xmlns="http://schemas.microsoft.com/office/spreadsheetml/2009/9/main" objectType="CheckBox" fmlaLink="$B$121" lockText="1" noThreeD="1"/>
</file>

<file path=xl/ctrlProps/ctrlProp20.xml><?xml version="1.0" encoding="utf-8"?>
<formControlPr xmlns="http://schemas.microsoft.com/office/spreadsheetml/2009/9/main" objectType="CheckBox" fmlaLink="$B$107" lockText="1" noThreeD="1"/>
</file>

<file path=xl/ctrlProps/ctrlProp21.xml><?xml version="1.0" encoding="utf-8"?>
<formControlPr xmlns="http://schemas.microsoft.com/office/spreadsheetml/2009/9/main" objectType="CheckBox" fmlaLink="$B$108" lockText="1" noThreeD="1"/>
</file>

<file path=xl/ctrlProps/ctrlProp22.xml><?xml version="1.0" encoding="utf-8"?>
<formControlPr xmlns="http://schemas.microsoft.com/office/spreadsheetml/2009/9/main" objectType="CheckBox" fmlaLink="$B$109" lockText="1" noThreeD="1"/>
</file>

<file path=xl/ctrlProps/ctrlProp23.xml><?xml version="1.0" encoding="utf-8"?>
<formControlPr xmlns="http://schemas.microsoft.com/office/spreadsheetml/2009/9/main" objectType="CheckBox" fmlaLink="$B$110" lockText="1" noThreeD="1"/>
</file>

<file path=xl/ctrlProps/ctrlProp24.xml><?xml version="1.0" encoding="utf-8"?>
<formControlPr xmlns="http://schemas.microsoft.com/office/spreadsheetml/2009/9/main" objectType="CheckBox" fmlaLink="$B$111" lockText="1" noThreeD="1"/>
</file>

<file path=xl/ctrlProps/ctrlProp25.xml><?xml version="1.0" encoding="utf-8"?>
<formControlPr xmlns="http://schemas.microsoft.com/office/spreadsheetml/2009/9/main" objectType="CheckBox" fmlaLink="$B$112" lockText="1" noThreeD="1"/>
</file>

<file path=xl/ctrlProps/ctrlProp26.xml><?xml version="1.0" encoding="utf-8"?>
<formControlPr xmlns="http://schemas.microsoft.com/office/spreadsheetml/2009/9/main" objectType="CheckBox" fmlaLink="$B$113" lockText="1" noThreeD="1"/>
</file>

<file path=xl/ctrlProps/ctrlProp27.xml><?xml version="1.0" encoding="utf-8"?>
<formControlPr xmlns="http://schemas.microsoft.com/office/spreadsheetml/2009/9/main" objectType="CheckBox" fmlaLink="$B$114" lockText="1" noThreeD="1"/>
</file>

<file path=xl/ctrlProps/ctrlProp28.xml><?xml version="1.0" encoding="utf-8"?>
<formControlPr xmlns="http://schemas.microsoft.com/office/spreadsheetml/2009/9/main" objectType="CheckBox" fmlaLink="$B$115" lockText="1" noThreeD="1"/>
</file>

<file path=xl/ctrlProps/ctrlProp29.xml><?xml version="1.0" encoding="utf-8"?>
<formControlPr xmlns="http://schemas.microsoft.com/office/spreadsheetml/2009/9/main" objectType="CheckBox" fmlaLink="$B$116" lockText="1" noThreeD="1"/>
</file>

<file path=xl/ctrlProps/ctrlProp3.xml><?xml version="1.0" encoding="utf-8"?>
<formControlPr xmlns="http://schemas.microsoft.com/office/spreadsheetml/2009/9/main" objectType="CheckBox" fmlaLink="$B$40" lockText="1" noThreeD="1"/>
</file>

<file path=xl/ctrlProps/ctrlProp30.xml><?xml version="1.0" encoding="utf-8"?>
<formControlPr xmlns="http://schemas.microsoft.com/office/spreadsheetml/2009/9/main" objectType="CheckBox" fmlaLink="$B$117" lockText="1" noThreeD="1"/>
</file>

<file path=xl/ctrlProps/ctrlProp31.xml><?xml version="1.0" encoding="utf-8"?>
<formControlPr xmlns="http://schemas.microsoft.com/office/spreadsheetml/2009/9/main" objectType="CheckBox" fmlaLink="$B$98" lockText="1" noThreeD="1"/>
</file>

<file path=xl/ctrlProps/ctrlProp32.xml><?xml version="1.0" encoding="utf-8"?>
<formControlPr xmlns="http://schemas.microsoft.com/office/spreadsheetml/2009/9/main" objectType="CheckBox" fmlaLink="$B$99" lockText="1" noThreeD="1"/>
</file>

<file path=xl/ctrlProps/ctrlProp33.xml><?xml version="1.0" encoding="utf-8"?>
<formControlPr xmlns="http://schemas.microsoft.com/office/spreadsheetml/2009/9/main" objectType="CheckBox" fmlaLink="$B$100" lockText="1" noThreeD="1"/>
</file>

<file path=xl/ctrlProps/ctrlProp34.xml><?xml version="1.0" encoding="utf-8"?>
<formControlPr xmlns="http://schemas.microsoft.com/office/spreadsheetml/2009/9/main" objectType="CheckBox" fmlaLink="$B$101" lockText="1" noThreeD="1"/>
</file>

<file path=xl/ctrlProps/ctrlProp35.xml><?xml version="1.0" encoding="utf-8"?>
<formControlPr xmlns="http://schemas.microsoft.com/office/spreadsheetml/2009/9/main" objectType="CheckBox" fmlaLink="$B$102" lockText="1" noThreeD="1"/>
</file>

<file path=xl/ctrlProps/ctrlProp36.xml><?xml version="1.0" encoding="utf-8"?>
<formControlPr xmlns="http://schemas.microsoft.com/office/spreadsheetml/2009/9/main" objectType="CheckBox" fmlaLink="$B$64" lockText="1" noThreeD="1"/>
</file>

<file path=xl/ctrlProps/ctrlProp37.xml><?xml version="1.0" encoding="utf-8"?>
<formControlPr xmlns="http://schemas.microsoft.com/office/spreadsheetml/2009/9/main" objectType="CheckBox" fmlaLink="$B$65" lockText="1" noThreeD="1"/>
</file>

<file path=xl/ctrlProps/ctrlProp38.xml><?xml version="1.0" encoding="utf-8"?>
<formControlPr xmlns="http://schemas.microsoft.com/office/spreadsheetml/2009/9/main" objectType="CheckBox" fmlaLink="$B$66" lockText="1" noThreeD="1"/>
</file>

<file path=xl/ctrlProps/ctrlProp39.xml><?xml version="1.0" encoding="utf-8"?>
<formControlPr xmlns="http://schemas.microsoft.com/office/spreadsheetml/2009/9/main" objectType="CheckBox" fmlaLink="$B$67" lockText="1" noThreeD="1"/>
</file>

<file path=xl/ctrlProps/ctrlProp4.xml><?xml version="1.0" encoding="utf-8"?>
<formControlPr xmlns="http://schemas.microsoft.com/office/spreadsheetml/2009/9/main" objectType="CheckBox" fmlaLink="$B$41" lockText="1" noThreeD="1"/>
</file>

<file path=xl/ctrlProps/ctrlProp40.xml><?xml version="1.0" encoding="utf-8"?>
<formControlPr xmlns="http://schemas.microsoft.com/office/spreadsheetml/2009/9/main" objectType="CheckBox" fmlaLink="$B$68" lockText="1" noThreeD="1"/>
</file>

<file path=xl/ctrlProps/ctrlProp41.xml><?xml version="1.0" encoding="utf-8"?>
<formControlPr xmlns="http://schemas.microsoft.com/office/spreadsheetml/2009/9/main" objectType="CheckBox" fmlaLink="$B$69" lockText="1" noThreeD="1"/>
</file>

<file path=xl/ctrlProps/ctrlProp42.xml><?xml version="1.0" encoding="utf-8"?>
<formControlPr xmlns="http://schemas.microsoft.com/office/spreadsheetml/2009/9/main" objectType="CheckBox" fmlaLink="$B$70" lockText="1" noThreeD="1"/>
</file>

<file path=xl/ctrlProps/ctrlProp43.xml><?xml version="1.0" encoding="utf-8"?>
<formControlPr xmlns="http://schemas.microsoft.com/office/spreadsheetml/2009/9/main" objectType="CheckBox" fmlaLink="$B$71" lockText="1" noThreeD="1"/>
</file>

<file path=xl/ctrlProps/ctrlProp44.xml><?xml version="1.0" encoding="utf-8"?>
<formControlPr xmlns="http://schemas.microsoft.com/office/spreadsheetml/2009/9/main" objectType="CheckBox" fmlaLink="$B$107" lockText="1" noThreeD="1"/>
</file>

<file path=xl/ctrlProps/ctrlProp45.xml><?xml version="1.0" encoding="utf-8"?>
<formControlPr xmlns="http://schemas.microsoft.com/office/spreadsheetml/2009/9/main" objectType="CheckBox" fmlaLink="$B$72" lockText="1" noThreeD="1"/>
</file>

<file path=xl/ctrlProps/ctrlProp46.xml><?xml version="1.0" encoding="utf-8"?>
<formControlPr xmlns="http://schemas.microsoft.com/office/spreadsheetml/2009/9/main" objectType="CheckBox" fmlaLink="$B$52" lockText="1" noThreeD="1"/>
</file>

<file path=xl/ctrlProps/ctrlProp47.xml><?xml version="1.0" encoding="utf-8"?>
<formControlPr xmlns="http://schemas.microsoft.com/office/spreadsheetml/2009/9/main" objectType="CheckBox" fmlaLink="$B$118" lockText="1" noThreeD="1"/>
</file>

<file path=xl/ctrlProps/ctrlProp48.xml><?xml version="1.0" encoding="utf-8"?>
<formControlPr xmlns="http://schemas.microsoft.com/office/spreadsheetml/2009/9/main" objectType="Radio" firstButton="1" fmlaLink="$B$19"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fmlaLink="$B$42" lockText="1" noThreeD="1"/>
</file>

<file path=xl/ctrlProps/ctrlProp50.xml><?xml version="1.0" encoding="utf-8"?>
<formControlPr xmlns="http://schemas.microsoft.com/office/spreadsheetml/2009/9/main" objectType="Radio" checked="Checked" firstButton="1" fmlaLink="$B$16" lockText="1"/>
</file>

<file path=xl/ctrlProps/ctrlProp51.xml><?xml version="1.0" encoding="utf-8"?>
<formControlPr xmlns="http://schemas.microsoft.com/office/spreadsheetml/2009/9/main" objectType="CheckBox" fmlaLink="$B$103" lockText="1" noThreeD="1"/>
</file>

<file path=xl/ctrlProps/ctrlProp52.xml><?xml version="1.0" encoding="utf-8"?>
<formControlPr xmlns="http://schemas.microsoft.com/office/spreadsheetml/2009/9/main" objectType="Radio" firstButton="1" fmlaLink="$B$24"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firstButton="1" fmlaLink="$B$32" lockText="1"/>
</file>

<file path=xl/ctrlProps/ctrlProp6.xml><?xml version="1.0" encoding="utf-8"?>
<formControlPr xmlns="http://schemas.microsoft.com/office/spreadsheetml/2009/9/main" objectType="CheckBox" fmlaLink="$B$88"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CheckBox" fmlaLink="$B$118" lockText="1" noThreeD="1"/>
</file>

<file path=xl/ctrlProps/ctrlProp66.xml><?xml version="1.0" encoding="utf-8"?>
<formControlPr xmlns="http://schemas.microsoft.com/office/spreadsheetml/2009/9/main" objectType="CheckBox" fmlaLink="$B$43" lockText="1" noThreeD="1"/>
</file>

<file path=xl/ctrlProps/ctrlProp67.xml><?xml version="1.0" encoding="utf-8"?>
<formControlPr xmlns="http://schemas.microsoft.com/office/spreadsheetml/2009/9/main" objectType="CheckBox" fmlaLink="$B$44" lockText="1" noThreeD="1"/>
</file>

<file path=xl/ctrlProps/ctrlProp68.xml><?xml version="1.0" encoding="utf-8"?>
<formControlPr xmlns="http://schemas.microsoft.com/office/spreadsheetml/2009/9/main" objectType="CheckBox" fmlaLink="$B$85" lockText="1" noThreeD="1"/>
</file>

<file path=xl/ctrlProps/ctrlProp69.xml><?xml version="1.0" encoding="utf-8"?>
<formControlPr xmlns="http://schemas.microsoft.com/office/spreadsheetml/2009/9/main" objectType="CheckBox" fmlaLink="$B$53" lockText="1" noThreeD="1"/>
</file>

<file path=xl/ctrlProps/ctrlProp7.xml><?xml version="1.0" encoding="utf-8"?>
<formControlPr xmlns="http://schemas.microsoft.com/office/spreadsheetml/2009/9/main" objectType="CheckBox" fmlaLink="$B$106" lockText="1" noThreeD="1"/>
</file>

<file path=xl/ctrlProps/ctrlProp70.xml><?xml version="1.0" encoding="utf-8"?>
<formControlPr xmlns="http://schemas.microsoft.com/office/spreadsheetml/2009/9/main" objectType="CheckBox" fmlaLink="$B$54" lockText="1" noThreeD="1"/>
</file>

<file path=xl/ctrlProps/ctrlProp71.xml><?xml version="1.0" encoding="utf-8"?>
<formControlPr xmlns="http://schemas.microsoft.com/office/spreadsheetml/2009/9/main" objectType="CheckBox" fmlaLink="$B$55" lockText="1" noThreeD="1"/>
</file>

<file path=xl/ctrlProps/ctrlProp72.xml><?xml version="1.0" encoding="utf-8"?>
<formControlPr xmlns="http://schemas.microsoft.com/office/spreadsheetml/2009/9/main" objectType="CheckBox" fmlaLink="$B$60" lockText="1" noThreeD="1"/>
</file>

<file path=xl/ctrlProps/ctrlProp73.xml><?xml version="1.0" encoding="utf-8"?>
<formControlPr xmlns="http://schemas.microsoft.com/office/spreadsheetml/2009/9/main" objectType="CheckBox" fmlaLink="$B$61" lockText="1" noThreeD="1"/>
</file>

<file path=xl/ctrlProps/ctrlProp74.xml><?xml version="1.0" encoding="utf-8"?>
<formControlPr xmlns="http://schemas.microsoft.com/office/spreadsheetml/2009/9/main" objectType="CheckBox" fmlaLink="$B$56" lockText="1" noThreeD="1"/>
</file>

<file path=xl/ctrlProps/ctrlProp75.xml><?xml version="1.0" encoding="utf-8"?>
<formControlPr xmlns="http://schemas.microsoft.com/office/spreadsheetml/2009/9/main" objectType="CheckBox" fmlaLink="$B$57" lockText="1" noThreeD="1"/>
</file>

<file path=xl/ctrlProps/ctrlProp76.xml><?xml version="1.0" encoding="utf-8"?>
<formControlPr xmlns="http://schemas.microsoft.com/office/spreadsheetml/2009/9/main" objectType="CheckBox" fmlaLink="$B$58" lockText="1" noThreeD="1"/>
</file>

<file path=xl/ctrlProps/ctrlProp77.xml><?xml version="1.0" encoding="utf-8"?>
<formControlPr xmlns="http://schemas.microsoft.com/office/spreadsheetml/2009/9/main" objectType="CheckBox" fmlaLink="$B$59" lockText="1" noThreeD="1"/>
</file>

<file path=xl/ctrlProps/ctrlProp78.xml><?xml version="1.0" encoding="utf-8"?>
<formControlPr xmlns="http://schemas.microsoft.com/office/spreadsheetml/2009/9/main" objectType="CheckBox" fmlaLink="$B$75" lockText="1" noThreeD="1"/>
</file>

<file path=xl/ctrlProps/ctrlProp79.xml><?xml version="1.0" encoding="utf-8"?>
<formControlPr xmlns="http://schemas.microsoft.com/office/spreadsheetml/2009/9/main" objectType="CheckBox" fmlaLink="$B$76" lockText="1" noThreeD="1"/>
</file>

<file path=xl/ctrlProps/ctrlProp8.xml><?xml version="1.0" encoding="utf-8"?>
<formControlPr xmlns="http://schemas.microsoft.com/office/spreadsheetml/2009/9/main" objectType="CheckBox" fmlaLink="$B$47" lockText="1" noThreeD="1"/>
</file>

<file path=xl/ctrlProps/ctrlProp80.xml><?xml version="1.0" encoding="utf-8"?>
<formControlPr xmlns="http://schemas.microsoft.com/office/spreadsheetml/2009/9/main" objectType="CheckBox" fmlaLink="$B$81" lockText="1" noThreeD="1"/>
</file>

<file path=xl/ctrlProps/ctrlProp81.xml><?xml version="1.0" encoding="utf-8"?>
<formControlPr xmlns="http://schemas.microsoft.com/office/spreadsheetml/2009/9/main" objectType="CheckBox" fmlaLink="$B$82" lockText="1" noThreeD="1"/>
</file>

<file path=xl/ctrlProps/ctrlProp82.xml><?xml version="1.0" encoding="utf-8"?>
<formControlPr xmlns="http://schemas.microsoft.com/office/spreadsheetml/2009/9/main" objectType="CheckBox" fmlaLink="$B$77" lockText="1" noThreeD="1"/>
</file>

<file path=xl/ctrlProps/ctrlProp83.xml><?xml version="1.0" encoding="utf-8"?>
<formControlPr xmlns="http://schemas.microsoft.com/office/spreadsheetml/2009/9/main" objectType="CheckBox" fmlaLink="$B$78" lockText="1" noThreeD="1"/>
</file>

<file path=xl/ctrlProps/ctrlProp84.xml><?xml version="1.0" encoding="utf-8"?>
<formControlPr xmlns="http://schemas.microsoft.com/office/spreadsheetml/2009/9/main" objectType="CheckBox" fmlaLink="$B$79" lockText="1" noThreeD="1"/>
</file>

<file path=xl/ctrlProps/ctrlProp85.xml><?xml version="1.0" encoding="utf-8"?>
<formControlPr xmlns="http://schemas.microsoft.com/office/spreadsheetml/2009/9/main" objectType="CheckBox" fmlaLink="$B$80" lockText="1" noThreeD="1"/>
</file>

<file path=xl/ctrlProps/ctrlProp86.xml><?xml version="1.0" encoding="utf-8"?>
<formControlPr xmlns="http://schemas.microsoft.com/office/spreadsheetml/2009/9/main" objectType="CheckBox" fmlaLink="$B$73" lockText="1" noThreeD="1"/>
</file>

<file path=xl/ctrlProps/ctrlProp87.xml><?xml version="1.0" encoding="utf-8"?>
<formControlPr xmlns="http://schemas.microsoft.com/office/spreadsheetml/2009/9/main" objectType="CheckBox" fmlaLink="$B$74" lockText="1" noThreeD="1"/>
</file>

<file path=xl/ctrlProps/ctrlProp9.xml><?xml version="1.0" encoding="utf-8"?>
<formControlPr xmlns="http://schemas.microsoft.com/office/spreadsheetml/2009/9/main" objectType="CheckBox" fmlaLink="$B$4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47625</xdr:colOff>
      <xdr:row>1</xdr:row>
      <xdr:rowOff>47625</xdr:rowOff>
    </xdr:from>
    <xdr:to>
      <xdr:col>5</xdr:col>
      <xdr:colOff>561975</xdr:colOff>
      <xdr:row>4</xdr:row>
      <xdr:rowOff>66675</xdr:rowOff>
    </xdr:to>
    <xdr:pic>
      <xdr:nvPicPr>
        <xdr:cNvPr id="3622" name="Picture 2" descr="NCR logo_CMYK">
          <a:extLst>
            <a:ext uri="{FF2B5EF4-FFF2-40B4-BE49-F238E27FC236}">
              <a16:creationId xmlns:a16="http://schemas.microsoft.com/office/drawing/2014/main" id="{00000000-0008-0000-0000-0000260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6425" y="209550"/>
          <a:ext cx="13335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28</xdr:row>
          <xdr:rowOff>175260</xdr:rowOff>
        </xdr:from>
        <xdr:to>
          <xdr:col>1</xdr:col>
          <xdr:colOff>579120</xdr:colOff>
          <xdr:row>29</xdr:row>
          <xdr:rowOff>160020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3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120</xdr:row>
          <xdr:rowOff>22860</xdr:rowOff>
        </xdr:from>
        <xdr:to>
          <xdr:col>1</xdr:col>
          <xdr:colOff>556260</xdr:colOff>
          <xdr:row>120</xdr:row>
          <xdr:rowOff>152400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3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39</xdr:row>
          <xdr:rowOff>7620</xdr:rowOff>
        </xdr:from>
        <xdr:to>
          <xdr:col>1</xdr:col>
          <xdr:colOff>556260</xdr:colOff>
          <xdr:row>39</xdr:row>
          <xdr:rowOff>152400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3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40</xdr:row>
          <xdr:rowOff>7620</xdr:rowOff>
        </xdr:from>
        <xdr:to>
          <xdr:col>1</xdr:col>
          <xdr:colOff>556260</xdr:colOff>
          <xdr:row>40</xdr:row>
          <xdr:rowOff>144780</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3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41</xdr:row>
          <xdr:rowOff>7620</xdr:rowOff>
        </xdr:from>
        <xdr:to>
          <xdr:col>1</xdr:col>
          <xdr:colOff>556260</xdr:colOff>
          <xdr:row>41</xdr:row>
          <xdr:rowOff>144780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3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87</xdr:row>
          <xdr:rowOff>7620</xdr:rowOff>
        </xdr:from>
        <xdr:to>
          <xdr:col>1</xdr:col>
          <xdr:colOff>556260</xdr:colOff>
          <xdr:row>87</xdr:row>
          <xdr:rowOff>144780</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3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105</xdr:row>
          <xdr:rowOff>7620</xdr:rowOff>
        </xdr:from>
        <xdr:to>
          <xdr:col>1</xdr:col>
          <xdr:colOff>556260</xdr:colOff>
          <xdr:row>105</xdr:row>
          <xdr:rowOff>144780</xdr:rowOff>
        </xdr:to>
        <xdr:sp macro="" textlink="">
          <xdr:nvSpPr>
            <xdr:cNvPr id="1981" name="Check Box 957" hidden="1">
              <a:extLst>
                <a:ext uri="{63B3BB69-23CF-44E3-9099-C40C66FF867C}">
                  <a14:compatExt spid="_x0000_s1981"/>
                </a:ext>
                <a:ext uri="{FF2B5EF4-FFF2-40B4-BE49-F238E27FC236}">
                  <a16:creationId xmlns:a16="http://schemas.microsoft.com/office/drawing/2014/main" id="{00000000-0008-0000-0300-0000B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46</xdr:row>
          <xdr:rowOff>7620</xdr:rowOff>
        </xdr:from>
        <xdr:to>
          <xdr:col>1</xdr:col>
          <xdr:colOff>541020</xdr:colOff>
          <xdr:row>46</xdr:row>
          <xdr:rowOff>152400</xdr:rowOff>
        </xdr:to>
        <xdr:sp macro="" textlink="">
          <xdr:nvSpPr>
            <xdr:cNvPr id="1996" name="Check Box 972" hidden="1">
              <a:extLst>
                <a:ext uri="{63B3BB69-23CF-44E3-9099-C40C66FF867C}">
                  <a14:compatExt spid="_x0000_s1996"/>
                </a:ext>
                <a:ext uri="{FF2B5EF4-FFF2-40B4-BE49-F238E27FC236}">
                  <a16:creationId xmlns:a16="http://schemas.microsoft.com/office/drawing/2014/main" id="{00000000-0008-0000-03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47</xdr:row>
          <xdr:rowOff>7620</xdr:rowOff>
        </xdr:from>
        <xdr:to>
          <xdr:col>1</xdr:col>
          <xdr:colOff>541020</xdr:colOff>
          <xdr:row>47</xdr:row>
          <xdr:rowOff>144780</xdr:rowOff>
        </xdr:to>
        <xdr:sp macro="" textlink="">
          <xdr:nvSpPr>
            <xdr:cNvPr id="1997" name="Check Box 973" hidden="1">
              <a:extLst>
                <a:ext uri="{63B3BB69-23CF-44E3-9099-C40C66FF867C}">
                  <a14:compatExt spid="_x0000_s1997"/>
                </a:ext>
                <a:ext uri="{FF2B5EF4-FFF2-40B4-BE49-F238E27FC236}">
                  <a16:creationId xmlns:a16="http://schemas.microsoft.com/office/drawing/2014/main" id="{00000000-0008-0000-0300-0000C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48</xdr:row>
          <xdr:rowOff>7620</xdr:rowOff>
        </xdr:from>
        <xdr:to>
          <xdr:col>1</xdr:col>
          <xdr:colOff>541020</xdr:colOff>
          <xdr:row>48</xdr:row>
          <xdr:rowOff>144780</xdr:rowOff>
        </xdr:to>
        <xdr:sp macro="" textlink="">
          <xdr:nvSpPr>
            <xdr:cNvPr id="1998" name="Check Box 974" hidden="1">
              <a:extLst>
                <a:ext uri="{63B3BB69-23CF-44E3-9099-C40C66FF867C}">
                  <a14:compatExt spid="_x0000_s1998"/>
                </a:ext>
                <a:ext uri="{FF2B5EF4-FFF2-40B4-BE49-F238E27FC236}">
                  <a16:creationId xmlns:a16="http://schemas.microsoft.com/office/drawing/2014/main" id="{00000000-0008-0000-0300-0000C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49</xdr:row>
          <xdr:rowOff>7620</xdr:rowOff>
        </xdr:from>
        <xdr:to>
          <xdr:col>1</xdr:col>
          <xdr:colOff>541020</xdr:colOff>
          <xdr:row>49</xdr:row>
          <xdr:rowOff>144780</xdr:rowOff>
        </xdr:to>
        <xdr:sp macro="" textlink="">
          <xdr:nvSpPr>
            <xdr:cNvPr id="1999" name="Check Box 975" hidden="1">
              <a:extLst>
                <a:ext uri="{63B3BB69-23CF-44E3-9099-C40C66FF867C}">
                  <a14:compatExt spid="_x0000_s1999"/>
                </a:ext>
                <a:ext uri="{FF2B5EF4-FFF2-40B4-BE49-F238E27FC236}">
                  <a16:creationId xmlns:a16="http://schemas.microsoft.com/office/drawing/2014/main" id="{00000000-0008-0000-0300-0000C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50</xdr:row>
          <xdr:rowOff>7620</xdr:rowOff>
        </xdr:from>
        <xdr:to>
          <xdr:col>1</xdr:col>
          <xdr:colOff>541020</xdr:colOff>
          <xdr:row>50</xdr:row>
          <xdr:rowOff>144780</xdr:rowOff>
        </xdr:to>
        <xdr:sp macro="" textlink="">
          <xdr:nvSpPr>
            <xdr:cNvPr id="2000" name="Check Box 976" hidden="1">
              <a:extLst>
                <a:ext uri="{63B3BB69-23CF-44E3-9099-C40C66FF867C}">
                  <a14:compatExt spid="_x0000_s2000"/>
                </a:ext>
                <a:ext uri="{FF2B5EF4-FFF2-40B4-BE49-F238E27FC236}">
                  <a16:creationId xmlns:a16="http://schemas.microsoft.com/office/drawing/2014/main" id="{00000000-0008-0000-0300-0000D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88</xdr:row>
          <xdr:rowOff>7620</xdr:rowOff>
        </xdr:from>
        <xdr:to>
          <xdr:col>1</xdr:col>
          <xdr:colOff>556260</xdr:colOff>
          <xdr:row>88</xdr:row>
          <xdr:rowOff>144780</xdr:rowOff>
        </xdr:to>
        <xdr:sp macro="" textlink="">
          <xdr:nvSpPr>
            <xdr:cNvPr id="2007" name="Check Box 983" hidden="1">
              <a:extLst>
                <a:ext uri="{63B3BB69-23CF-44E3-9099-C40C66FF867C}">
                  <a14:compatExt spid="_x0000_s2007"/>
                </a:ext>
                <a:ext uri="{FF2B5EF4-FFF2-40B4-BE49-F238E27FC236}">
                  <a16:creationId xmlns:a16="http://schemas.microsoft.com/office/drawing/2014/main" id="{00000000-0008-0000-0300-0000D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89</xdr:row>
          <xdr:rowOff>7620</xdr:rowOff>
        </xdr:from>
        <xdr:to>
          <xdr:col>1</xdr:col>
          <xdr:colOff>556260</xdr:colOff>
          <xdr:row>89</xdr:row>
          <xdr:rowOff>144780</xdr:rowOff>
        </xdr:to>
        <xdr:sp macro="" textlink="">
          <xdr:nvSpPr>
            <xdr:cNvPr id="2008" name="Check Box 984" hidden="1">
              <a:extLst>
                <a:ext uri="{63B3BB69-23CF-44E3-9099-C40C66FF867C}">
                  <a14:compatExt spid="_x0000_s2008"/>
                </a:ext>
                <a:ext uri="{FF2B5EF4-FFF2-40B4-BE49-F238E27FC236}">
                  <a16:creationId xmlns:a16="http://schemas.microsoft.com/office/drawing/2014/main" id="{00000000-0008-0000-0300-0000D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90</xdr:row>
          <xdr:rowOff>7620</xdr:rowOff>
        </xdr:from>
        <xdr:to>
          <xdr:col>1</xdr:col>
          <xdr:colOff>556260</xdr:colOff>
          <xdr:row>90</xdr:row>
          <xdr:rowOff>152400</xdr:rowOff>
        </xdr:to>
        <xdr:sp macro="" textlink="">
          <xdr:nvSpPr>
            <xdr:cNvPr id="2009" name="Check Box 985" hidden="1">
              <a:extLst>
                <a:ext uri="{63B3BB69-23CF-44E3-9099-C40C66FF867C}">
                  <a14:compatExt spid="_x0000_s2009"/>
                </a:ext>
                <a:ext uri="{FF2B5EF4-FFF2-40B4-BE49-F238E27FC236}">
                  <a16:creationId xmlns:a16="http://schemas.microsoft.com/office/drawing/2014/main" id="{00000000-0008-0000-0300-0000D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91</xdr:row>
          <xdr:rowOff>7620</xdr:rowOff>
        </xdr:from>
        <xdr:to>
          <xdr:col>1</xdr:col>
          <xdr:colOff>556260</xdr:colOff>
          <xdr:row>91</xdr:row>
          <xdr:rowOff>144780</xdr:rowOff>
        </xdr:to>
        <xdr:sp macro="" textlink="">
          <xdr:nvSpPr>
            <xdr:cNvPr id="2010" name="Check Box 986" hidden="1">
              <a:extLst>
                <a:ext uri="{63B3BB69-23CF-44E3-9099-C40C66FF867C}">
                  <a14:compatExt spid="_x0000_s2010"/>
                </a:ext>
                <a:ext uri="{FF2B5EF4-FFF2-40B4-BE49-F238E27FC236}">
                  <a16:creationId xmlns:a16="http://schemas.microsoft.com/office/drawing/2014/main" id="{00000000-0008-0000-0300-0000D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92</xdr:row>
          <xdr:rowOff>7620</xdr:rowOff>
        </xdr:from>
        <xdr:to>
          <xdr:col>1</xdr:col>
          <xdr:colOff>556260</xdr:colOff>
          <xdr:row>92</xdr:row>
          <xdr:rowOff>144780</xdr:rowOff>
        </xdr:to>
        <xdr:sp macro="" textlink="">
          <xdr:nvSpPr>
            <xdr:cNvPr id="2011" name="Check Box 987" hidden="1">
              <a:extLst>
                <a:ext uri="{63B3BB69-23CF-44E3-9099-C40C66FF867C}">
                  <a14:compatExt spid="_x0000_s2011"/>
                </a:ext>
                <a:ext uri="{FF2B5EF4-FFF2-40B4-BE49-F238E27FC236}">
                  <a16:creationId xmlns:a16="http://schemas.microsoft.com/office/drawing/2014/main" id="{00000000-0008-0000-0300-0000D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93</xdr:row>
          <xdr:rowOff>7620</xdr:rowOff>
        </xdr:from>
        <xdr:to>
          <xdr:col>1</xdr:col>
          <xdr:colOff>556260</xdr:colOff>
          <xdr:row>93</xdr:row>
          <xdr:rowOff>144780</xdr:rowOff>
        </xdr:to>
        <xdr:sp macro="" textlink="">
          <xdr:nvSpPr>
            <xdr:cNvPr id="2012" name="Check Box 988" hidden="1">
              <a:extLst>
                <a:ext uri="{63B3BB69-23CF-44E3-9099-C40C66FF867C}">
                  <a14:compatExt spid="_x0000_s2012"/>
                </a:ext>
                <a:ext uri="{FF2B5EF4-FFF2-40B4-BE49-F238E27FC236}">
                  <a16:creationId xmlns:a16="http://schemas.microsoft.com/office/drawing/2014/main" id="{00000000-0008-0000-0300-0000D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94</xdr:row>
          <xdr:rowOff>7620</xdr:rowOff>
        </xdr:from>
        <xdr:to>
          <xdr:col>1</xdr:col>
          <xdr:colOff>556260</xdr:colOff>
          <xdr:row>94</xdr:row>
          <xdr:rowOff>144780</xdr:rowOff>
        </xdr:to>
        <xdr:sp macro="" textlink="">
          <xdr:nvSpPr>
            <xdr:cNvPr id="2013" name="Check Box 989" hidden="1">
              <a:extLst>
                <a:ext uri="{63B3BB69-23CF-44E3-9099-C40C66FF867C}">
                  <a14:compatExt spid="_x0000_s2013"/>
                </a:ext>
                <a:ext uri="{FF2B5EF4-FFF2-40B4-BE49-F238E27FC236}">
                  <a16:creationId xmlns:a16="http://schemas.microsoft.com/office/drawing/2014/main" id="{00000000-0008-0000-0300-0000D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106</xdr:row>
          <xdr:rowOff>7620</xdr:rowOff>
        </xdr:from>
        <xdr:to>
          <xdr:col>1</xdr:col>
          <xdr:colOff>556260</xdr:colOff>
          <xdr:row>106</xdr:row>
          <xdr:rowOff>144780</xdr:rowOff>
        </xdr:to>
        <xdr:sp macro="" textlink="">
          <xdr:nvSpPr>
            <xdr:cNvPr id="2014" name="Check Box 990" hidden="1">
              <a:extLst>
                <a:ext uri="{63B3BB69-23CF-44E3-9099-C40C66FF867C}">
                  <a14:compatExt spid="_x0000_s2014"/>
                </a:ext>
                <a:ext uri="{FF2B5EF4-FFF2-40B4-BE49-F238E27FC236}">
                  <a16:creationId xmlns:a16="http://schemas.microsoft.com/office/drawing/2014/main" id="{00000000-0008-0000-0300-0000D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107</xdr:row>
          <xdr:rowOff>7620</xdr:rowOff>
        </xdr:from>
        <xdr:to>
          <xdr:col>1</xdr:col>
          <xdr:colOff>556260</xdr:colOff>
          <xdr:row>107</xdr:row>
          <xdr:rowOff>144780</xdr:rowOff>
        </xdr:to>
        <xdr:sp macro="" textlink="">
          <xdr:nvSpPr>
            <xdr:cNvPr id="2016" name="Check Box 992" hidden="1">
              <a:extLst>
                <a:ext uri="{63B3BB69-23CF-44E3-9099-C40C66FF867C}">
                  <a14:compatExt spid="_x0000_s2016"/>
                </a:ext>
                <a:ext uri="{FF2B5EF4-FFF2-40B4-BE49-F238E27FC236}">
                  <a16:creationId xmlns:a16="http://schemas.microsoft.com/office/drawing/2014/main" id="{00000000-0008-0000-0300-0000E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108</xdr:row>
          <xdr:rowOff>7620</xdr:rowOff>
        </xdr:from>
        <xdr:to>
          <xdr:col>1</xdr:col>
          <xdr:colOff>556260</xdr:colOff>
          <xdr:row>108</xdr:row>
          <xdr:rowOff>152400</xdr:rowOff>
        </xdr:to>
        <xdr:sp macro="" textlink="">
          <xdr:nvSpPr>
            <xdr:cNvPr id="2017" name="Check Box 993" hidden="1">
              <a:extLst>
                <a:ext uri="{63B3BB69-23CF-44E3-9099-C40C66FF867C}">
                  <a14:compatExt spid="_x0000_s2017"/>
                </a:ext>
                <a:ext uri="{FF2B5EF4-FFF2-40B4-BE49-F238E27FC236}">
                  <a16:creationId xmlns:a16="http://schemas.microsoft.com/office/drawing/2014/main" id="{00000000-0008-0000-0300-0000E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109</xdr:row>
          <xdr:rowOff>7620</xdr:rowOff>
        </xdr:from>
        <xdr:to>
          <xdr:col>1</xdr:col>
          <xdr:colOff>556260</xdr:colOff>
          <xdr:row>109</xdr:row>
          <xdr:rowOff>144780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3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110</xdr:row>
          <xdr:rowOff>7620</xdr:rowOff>
        </xdr:from>
        <xdr:to>
          <xdr:col>1</xdr:col>
          <xdr:colOff>556260</xdr:colOff>
          <xdr:row>110</xdr:row>
          <xdr:rowOff>144780</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3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111</xdr:row>
          <xdr:rowOff>7620</xdr:rowOff>
        </xdr:from>
        <xdr:to>
          <xdr:col>1</xdr:col>
          <xdr:colOff>556260</xdr:colOff>
          <xdr:row>111</xdr:row>
          <xdr:rowOff>144780</xdr:rowOff>
        </xdr:to>
        <xdr:sp macro="" textlink="">
          <xdr:nvSpPr>
            <xdr:cNvPr id="2020" name="Check Box 996" hidden="1">
              <a:extLst>
                <a:ext uri="{63B3BB69-23CF-44E3-9099-C40C66FF867C}">
                  <a14:compatExt spid="_x0000_s2020"/>
                </a:ext>
                <a:ext uri="{FF2B5EF4-FFF2-40B4-BE49-F238E27FC236}">
                  <a16:creationId xmlns:a16="http://schemas.microsoft.com/office/drawing/2014/main" id="{00000000-0008-0000-0300-0000E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112</xdr:row>
          <xdr:rowOff>7620</xdr:rowOff>
        </xdr:from>
        <xdr:to>
          <xdr:col>1</xdr:col>
          <xdr:colOff>556260</xdr:colOff>
          <xdr:row>112</xdr:row>
          <xdr:rowOff>152400</xdr:rowOff>
        </xdr:to>
        <xdr:sp macro="" textlink="">
          <xdr:nvSpPr>
            <xdr:cNvPr id="2023" name="Check Box 999" hidden="1">
              <a:extLst>
                <a:ext uri="{63B3BB69-23CF-44E3-9099-C40C66FF867C}">
                  <a14:compatExt spid="_x0000_s2023"/>
                </a:ext>
                <a:ext uri="{FF2B5EF4-FFF2-40B4-BE49-F238E27FC236}">
                  <a16:creationId xmlns:a16="http://schemas.microsoft.com/office/drawing/2014/main" id="{00000000-0008-0000-0300-0000E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113</xdr:row>
          <xdr:rowOff>7620</xdr:rowOff>
        </xdr:from>
        <xdr:to>
          <xdr:col>1</xdr:col>
          <xdr:colOff>556260</xdr:colOff>
          <xdr:row>113</xdr:row>
          <xdr:rowOff>144780</xdr:rowOff>
        </xdr:to>
        <xdr:sp macro="" textlink="">
          <xdr:nvSpPr>
            <xdr:cNvPr id="2024" name="Check Box 1000" hidden="1">
              <a:extLst>
                <a:ext uri="{63B3BB69-23CF-44E3-9099-C40C66FF867C}">
                  <a14:compatExt spid="_x0000_s2024"/>
                </a:ext>
                <a:ext uri="{FF2B5EF4-FFF2-40B4-BE49-F238E27FC236}">
                  <a16:creationId xmlns:a16="http://schemas.microsoft.com/office/drawing/2014/main" id="{00000000-0008-0000-0300-0000E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114</xdr:row>
          <xdr:rowOff>7620</xdr:rowOff>
        </xdr:from>
        <xdr:to>
          <xdr:col>1</xdr:col>
          <xdr:colOff>556260</xdr:colOff>
          <xdr:row>114</xdr:row>
          <xdr:rowOff>144780</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3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115</xdr:row>
          <xdr:rowOff>7620</xdr:rowOff>
        </xdr:from>
        <xdr:to>
          <xdr:col>1</xdr:col>
          <xdr:colOff>556260</xdr:colOff>
          <xdr:row>115</xdr:row>
          <xdr:rowOff>144780</xdr:rowOff>
        </xdr:to>
        <xdr:sp macro="" textlink="">
          <xdr:nvSpPr>
            <xdr:cNvPr id="2026" name="Check Box 1002" hidden="1">
              <a:extLst>
                <a:ext uri="{63B3BB69-23CF-44E3-9099-C40C66FF867C}">
                  <a14:compatExt spid="_x0000_s2026"/>
                </a:ext>
                <a:ext uri="{FF2B5EF4-FFF2-40B4-BE49-F238E27FC236}">
                  <a16:creationId xmlns:a16="http://schemas.microsoft.com/office/drawing/2014/main" id="{00000000-0008-0000-0300-0000E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116</xdr:row>
          <xdr:rowOff>7620</xdr:rowOff>
        </xdr:from>
        <xdr:to>
          <xdr:col>1</xdr:col>
          <xdr:colOff>556260</xdr:colOff>
          <xdr:row>116</xdr:row>
          <xdr:rowOff>144780</xdr:rowOff>
        </xdr:to>
        <xdr:sp macro="" textlink="">
          <xdr:nvSpPr>
            <xdr:cNvPr id="2027" name="Check Box 1003" hidden="1">
              <a:extLst>
                <a:ext uri="{63B3BB69-23CF-44E3-9099-C40C66FF867C}">
                  <a14:compatExt spid="_x0000_s2027"/>
                </a:ext>
                <a:ext uri="{FF2B5EF4-FFF2-40B4-BE49-F238E27FC236}">
                  <a16:creationId xmlns:a16="http://schemas.microsoft.com/office/drawing/2014/main" id="{00000000-0008-0000-0300-0000E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97</xdr:row>
          <xdr:rowOff>7620</xdr:rowOff>
        </xdr:from>
        <xdr:to>
          <xdr:col>1</xdr:col>
          <xdr:colOff>556260</xdr:colOff>
          <xdr:row>97</xdr:row>
          <xdr:rowOff>152400</xdr:rowOff>
        </xdr:to>
        <xdr:sp macro="" textlink="">
          <xdr:nvSpPr>
            <xdr:cNvPr id="2028" name="Check Box 1004" hidden="1">
              <a:extLst>
                <a:ext uri="{63B3BB69-23CF-44E3-9099-C40C66FF867C}">
                  <a14:compatExt spid="_x0000_s2028"/>
                </a:ext>
                <a:ext uri="{FF2B5EF4-FFF2-40B4-BE49-F238E27FC236}">
                  <a16:creationId xmlns:a16="http://schemas.microsoft.com/office/drawing/2014/main" id="{00000000-0008-0000-0300-0000E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98</xdr:row>
          <xdr:rowOff>7620</xdr:rowOff>
        </xdr:from>
        <xdr:to>
          <xdr:col>1</xdr:col>
          <xdr:colOff>556260</xdr:colOff>
          <xdr:row>98</xdr:row>
          <xdr:rowOff>144780</xdr:rowOff>
        </xdr:to>
        <xdr:sp macro="" textlink="">
          <xdr:nvSpPr>
            <xdr:cNvPr id="2029" name="Check Box 1005" hidden="1">
              <a:extLst>
                <a:ext uri="{63B3BB69-23CF-44E3-9099-C40C66FF867C}">
                  <a14:compatExt spid="_x0000_s2029"/>
                </a:ext>
                <a:ext uri="{FF2B5EF4-FFF2-40B4-BE49-F238E27FC236}">
                  <a16:creationId xmlns:a16="http://schemas.microsoft.com/office/drawing/2014/main" id="{00000000-0008-0000-0300-0000E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99</xdr:row>
          <xdr:rowOff>7620</xdr:rowOff>
        </xdr:from>
        <xdr:to>
          <xdr:col>1</xdr:col>
          <xdr:colOff>556260</xdr:colOff>
          <xdr:row>99</xdr:row>
          <xdr:rowOff>144780</xdr:rowOff>
        </xdr:to>
        <xdr:sp macro="" textlink="">
          <xdr:nvSpPr>
            <xdr:cNvPr id="2030" name="Check Box 1006" hidden="1">
              <a:extLst>
                <a:ext uri="{63B3BB69-23CF-44E3-9099-C40C66FF867C}">
                  <a14:compatExt spid="_x0000_s2030"/>
                </a:ext>
                <a:ext uri="{FF2B5EF4-FFF2-40B4-BE49-F238E27FC236}">
                  <a16:creationId xmlns:a16="http://schemas.microsoft.com/office/drawing/2014/main" id="{00000000-0008-0000-0300-0000E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100</xdr:row>
          <xdr:rowOff>7620</xdr:rowOff>
        </xdr:from>
        <xdr:to>
          <xdr:col>1</xdr:col>
          <xdr:colOff>556260</xdr:colOff>
          <xdr:row>100</xdr:row>
          <xdr:rowOff>144780</xdr:rowOff>
        </xdr:to>
        <xdr:sp macro="" textlink="">
          <xdr:nvSpPr>
            <xdr:cNvPr id="2031" name="Check Box 1007" hidden="1">
              <a:extLst>
                <a:ext uri="{63B3BB69-23CF-44E3-9099-C40C66FF867C}">
                  <a14:compatExt spid="_x0000_s2031"/>
                </a:ext>
                <a:ext uri="{FF2B5EF4-FFF2-40B4-BE49-F238E27FC236}">
                  <a16:creationId xmlns:a16="http://schemas.microsoft.com/office/drawing/2014/main" id="{00000000-0008-0000-0300-0000E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101</xdr:row>
          <xdr:rowOff>7620</xdr:rowOff>
        </xdr:from>
        <xdr:to>
          <xdr:col>1</xdr:col>
          <xdr:colOff>556260</xdr:colOff>
          <xdr:row>101</xdr:row>
          <xdr:rowOff>152400</xdr:rowOff>
        </xdr:to>
        <xdr:sp macro="" textlink="">
          <xdr:nvSpPr>
            <xdr:cNvPr id="2032" name="Check Box 1008" hidden="1">
              <a:extLst>
                <a:ext uri="{63B3BB69-23CF-44E3-9099-C40C66FF867C}">
                  <a14:compatExt spid="_x0000_s2032"/>
                </a:ext>
                <a:ext uri="{FF2B5EF4-FFF2-40B4-BE49-F238E27FC236}">
                  <a16:creationId xmlns:a16="http://schemas.microsoft.com/office/drawing/2014/main" id="{00000000-0008-0000-0300-0000F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63</xdr:row>
          <xdr:rowOff>7620</xdr:rowOff>
        </xdr:from>
        <xdr:to>
          <xdr:col>1</xdr:col>
          <xdr:colOff>541020</xdr:colOff>
          <xdr:row>63</xdr:row>
          <xdr:rowOff>144780</xdr:rowOff>
        </xdr:to>
        <xdr:sp macro="" textlink="">
          <xdr:nvSpPr>
            <xdr:cNvPr id="2036" name="Check Box 1012" hidden="1">
              <a:extLst>
                <a:ext uri="{63B3BB69-23CF-44E3-9099-C40C66FF867C}">
                  <a14:compatExt spid="_x0000_s2036"/>
                </a:ext>
                <a:ext uri="{FF2B5EF4-FFF2-40B4-BE49-F238E27FC236}">
                  <a16:creationId xmlns:a16="http://schemas.microsoft.com/office/drawing/2014/main" id="{00000000-0008-0000-0300-0000F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64</xdr:row>
          <xdr:rowOff>7620</xdr:rowOff>
        </xdr:from>
        <xdr:to>
          <xdr:col>1</xdr:col>
          <xdr:colOff>541020</xdr:colOff>
          <xdr:row>64</xdr:row>
          <xdr:rowOff>144780</xdr:rowOff>
        </xdr:to>
        <xdr:sp macro="" textlink="">
          <xdr:nvSpPr>
            <xdr:cNvPr id="2037" name="Check Box 1013" hidden="1">
              <a:extLst>
                <a:ext uri="{63B3BB69-23CF-44E3-9099-C40C66FF867C}">
                  <a14:compatExt spid="_x0000_s2037"/>
                </a:ext>
                <a:ext uri="{FF2B5EF4-FFF2-40B4-BE49-F238E27FC236}">
                  <a16:creationId xmlns:a16="http://schemas.microsoft.com/office/drawing/2014/main" id="{00000000-0008-0000-0300-0000F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65</xdr:row>
          <xdr:rowOff>7620</xdr:rowOff>
        </xdr:from>
        <xdr:to>
          <xdr:col>1</xdr:col>
          <xdr:colOff>541020</xdr:colOff>
          <xdr:row>65</xdr:row>
          <xdr:rowOff>144780</xdr:rowOff>
        </xdr:to>
        <xdr:sp macro="" textlink="">
          <xdr:nvSpPr>
            <xdr:cNvPr id="2038" name="Check Box 1014" hidden="1">
              <a:extLst>
                <a:ext uri="{63B3BB69-23CF-44E3-9099-C40C66FF867C}">
                  <a14:compatExt spid="_x0000_s2038"/>
                </a:ext>
                <a:ext uri="{FF2B5EF4-FFF2-40B4-BE49-F238E27FC236}">
                  <a16:creationId xmlns:a16="http://schemas.microsoft.com/office/drawing/2014/main" id="{00000000-0008-0000-0300-0000F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66</xdr:row>
          <xdr:rowOff>7620</xdr:rowOff>
        </xdr:from>
        <xdr:to>
          <xdr:col>1</xdr:col>
          <xdr:colOff>541020</xdr:colOff>
          <xdr:row>66</xdr:row>
          <xdr:rowOff>152400</xdr:rowOff>
        </xdr:to>
        <xdr:sp macro="" textlink="">
          <xdr:nvSpPr>
            <xdr:cNvPr id="2039" name="Check Box 1015" hidden="1">
              <a:extLst>
                <a:ext uri="{63B3BB69-23CF-44E3-9099-C40C66FF867C}">
                  <a14:compatExt spid="_x0000_s2039"/>
                </a:ext>
                <a:ext uri="{FF2B5EF4-FFF2-40B4-BE49-F238E27FC236}">
                  <a16:creationId xmlns:a16="http://schemas.microsoft.com/office/drawing/2014/main" id="{00000000-0008-0000-0300-0000F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67</xdr:row>
          <xdr:rowOff>7620</xdr:rowOff>
        </xdr:from>
        <xdr:to>
          <xdr:col>1</xdr:col>
          <xdr:colOff>541020</xdr:colOff>
          <xdr:row>67</xdr:row>
          <xdr:rowOff>152400</xdr:rowOff>
        </xdr:to>
        <xdr:sp macro="" textlink="">
          <xdr:nvSpPr>
            <xdr:cNvPr id="7172" name="Check Box 1028"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68</xdr:row>
          <xdr:rowOff>7620</xdr:rowOff>
        </xdr:from>
        <xdr:to>
          <xdr:col>1</xdr:col>
          <xdr:colOff>541020</xdr:colOff>
          <xdr:row>68</xdr:row>
          <xdr:rowOff>144780</xdr:rowOff>
        </xdr:to>
        <xdr:sp macro="" textlink="">
          <xdr:nvSpPr>
            <xdr:cNvPr id="7173" name="Check Box 1029"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69</xdr:row>
          <xdr:rowOff>7620</xdr:rowOff>
        </xdr:from>
        <xdr:to>
          <xdr:col>1</xdr:col>
          <xdr:colOff>541020</xdr:colOff>
          <xdr:row>69</xdr:row>
          <xdr:rowOff>144780</xdr:rowOff>
        </xdr:to>
        <xdr:sp macro="" textlink="">
          <xdr:nvSpPr>
            <xdr:cNvPr id="7174" name="Check Box 1030"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70</xdr:row>
          <xdr:rowOff>7620</xdr:rowOff>
        </xdr:from>
        <xdr:to>
          <xdr:col>1</xdr:col>
          <xdr:colOff>541020</xdr:colOff>
          <xdr:row>70</xdr:row>
          <xdr:rowOff>144780</xdr:rowOff>
        </xdr:to>
        <xdr:sp macro="" textlink="">
          <xdr:nvSpPr>
            <xdr:cNvPr id="7175" name="Check Box 1031"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71</xdr:row>
          <xdr:rowOff>7620</xdr:rowOff>
        </xdr:from>
        <xdr:to>
          <xdr:col>1</xdr:col>
          <xdr:colOff>541020</xdr:colOff>
          <xdr:row>71</xdr:row>
          <xdr:rowOff>152400</xdr:rowOff>
        </xdr:to>
        <xdr:sp macro="" textlink="">
          <xdr:nvSpPr>
            <xdr:cNvPr id="7176" name="Check Box 1032"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71</xdr:row>
          <xdr:rowOff>7620</xdr:rowOff>
        </xdr:from>
        <xdr:to>
          <xdr:col>1</xdr:col>
          <xdr:colOff>541020</xdr:colOff>
          <xdr:row>71</xdr:row>
          <xdr:rowOff>152400</xdr:rowOff>
        </xdr:to>
        <xdr:sp macro="" textlink="">
          <xdr:nvSpPr>
            <xdr:cNvPr id="7177" name="Check Box 1033"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51</xdr:row>
          <xdr:rowOff>7620</xdr:rowOff>
        </xdr:from>
        <xdr:to>
          <xdr:col>1</xdr:col>
          <xdr:colOff>541020</xdr:colOff>
          <xdr:row>51</xdr:row>
          <xdr:rowOff>152400</xdr:rowOff>
        </xdr:to>
        <xdr:sp macro="" textlink="">
          <xdr:nvSpPr>
            <xdr:cNvPr id="7202" name="Check Box 1058"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117</xdr:row>
          <xdr:rowOff>7620</xdr:rowOff>
        </xdr:from>
        <xdr:to>
          <xdr:col>1</xdr:col>
          <xdr:colOff>556260</xdr:colOff>
          <xdr:row>117</xdr:row>
          <xdr:rowOff>152400</xdr:rowOff>
        </xdr:to>
        <xdr:sp macro="" textlink="">
          <xdr:nvSpPr>
            <xdr:cNvPr id="7205" name="Check Box 1061"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19</xdr:row>
          <xdr:rowOff>0</xdr:rowOff>
        </xdr:from>
        <xdr:to>
          <xdr:col>1</xdr:col>
          <xdr:colOff>601980</xdr:colOff>
          <xdr:row>20</xdr:row>
          <xdr:rowOff>0</xdr:rowOff>
        </xdr:to>
        <xdr:sp macro="" textlink="">
          <xdr:nvSpPr>
            <xdr:cNvPr id="7219" name="Option Button 1075"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20</xdr:row>
          <xdr:rowOff>0</xdr:rowOff>
        </xdr:from>
        <xdr:to>
          <xdr:col>1</xdr:col>
          <xdr:colOff>601980</xdr:colOff>
          <xdr:row>21</xdr:row>
          <xdr:rowOff>0</xdr:rowOff>
        </xdr:to>
        <xdr:sp macro="" textlink="">
          <xdr:nvSpPr>
            <xdr:cNvPr id="7227" name="Option Button 1083"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15</xdr:row>
          <xdr:rowOff>182880</xdr:rowOff>
        </xdr:from>
        <xdr:to>
          <xdr:col>1</xdr:col>
          <xdr:colOff>541020</xdr:colOff>
          <xdr:row>17</xdr:row>
          <xdr:rowOff>0</xdr:rowOff>
        </xdr:to>
        <xdr:sp macro="" textlink="">
          <xdr:nvSpPr>
            <xdr:cNvPr id="7233" name="Option Button 1089"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102</xdr:row>
          <xdr:rowOff>7620</xdr:rowOff>
        </xdr:from>
        <xdr:to>
          <xdr:col>1</xdr:col>
          <xdr:colOff>556260</xdr:colOff>
          <xdr:row>102</xdr:row>
          <xdr:rowOff>144780</xdr:rowOff>
        </xdr:to>
        <xdr:sp macro="" textlink="">
          <xdr:nvSpPr>
            <xdr:cNvPr id="7244" name="Check Box 1100"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24</xdr:row>
          <xdr:rowOff>22860</xdr:rowOff>
        </xdr:from>
        <xdr:to>
          <xdr:col>1</xdr:col>
          <xdr:colOff>556260</xdr:colOff>
          <xdr:row>24</xdr:row>
          <xdr:rowOff>152400</xdr:rowOff>
        </xdr:to>
        <xdr:sp macro="" textlink="">
          <xdr:nvSpPr>
            <xdr:cNvPr id="7248" name="Option Button 1104"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25</xdr:row>
          <xdr:rowOff>22860</xdr:rowOff>
        </xdr:from>
        <xdr:to>
          <xdr:col>1</xdr:col>
          <xdr:colOff>556260</xdr:colOff>
          <xdr:row>25</xdr:row>
          <xdr:rowOff>152400</xdr:rowOff>
        </xdr:to>
        <xdr:sp macro="" textlink="">
          <xdr:nvSpPr>
            <xdr:cNvPr id="7249" name="Option Button 1105"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182880</xdr:rowOff>
        </xdr:from>
        <xdr:to>
          <xdr:col>2</xdr:col>
          <xdr:colOff>0</xdr:colOff>
          <xdr:row>17</xdr:row>
          <xdr:rowOff>0</xdr:rowOff>
        </xdr:to>
        <xdr:sp macro="" textlink="">
          <xdr:nvSpPr>
            <xdr:cNvPr id="7259" name="Group Box 1115" hidden="1">
              <a:extLst>
                <a:ext uri="{63B3BB69-23CF-44E3-9099-C40C66FF867C}">
                  <a14:compatExt spid="_x0000_s7259"/>
                </a:ext>
                <a:ext uri="{FF2B5EF4-FFF2-40B4-BE49-F238E27FC236}">
                  <a16:creationId xmlns:a16="http://schemas.microsoft.com/office/drawing/2014/main" id="{00000000-0008-0000-0300-00005B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182880</xdr:rowOff>
        </xdr:from>
        <xdr:to>
          <xdr:col>2</xdr:col>
          <xdr:colOff>0</xdr:colOff>
          <xdr:row>22</xdr:row>
          <xdr:rowOff>0</xdr:rowOff>
        </xdr:to>
        <xdr:sp macro="" textlink="">
          <xdr:nvSpPr>
            <xdr:cNvPr id="7260" name="Group Box 1116"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952500</xdr:colOff>
          <xdr:row>27</xdr:row>
          <xdr:rowOff>0</xdr:rowOff>
        </xdr:to>
        <xdr:sp macro="" textlink="">
          <xdr:nvSpPr>
            <xdr:cNvPr id="7262" name="Group Box 1118" hidden="1">
              <a:extLst>
                <a:ext uri="{63B3BB69-23CF-44E3-9099-C40C66FF867C}">
                  <a14:compatExt spid="_x0000_s7262"/>
                </a:ext>
                <a:ext uri="{FF2B5EF4-FFF2-40B4-BE49-F238E27FC236}">
                  <a16:creationId xmlns:a16="http://schemas.microsoft.com/office/drawing/2014/main" id="{00000000-0008-0000-0300-00005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21</xdr:row>
          <xdr:rowOff>0</xdr:rowOff>
        </xdr:from>
        <xdr:to>
          <xdr:col>1</xdr:col>
          <xdr:colOff>601980</xdr:colOff>
          <xdr:row>22</xdr:row>
          <xdr:rowOff>0</xdr:rowOff>
        </xdr:to>
        <xdr:sp macro="" textlink="">
          <xdr:nvSpPr>
            <xdr:cNvPr id="7269" name="Option Button 1125" hidden="1">
              <a:extLst>
                <a:ext uri="{63B3BB69-23CF-44E3-9099-C40C66FF867C}">
                  <a14:compatExt spid="_x0000_s7269"/>
                </a:ext>
                <a:ext uri="{FF2B5EF4-FFF2-40B4-BE49-F238E27FC236}">
                  <a16:creationId xmlns:a16="http://schemas.microsoft.com/office/drawing/2014/main" id="{00000000-0008-0000-03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26</xdr:row>
          <xdr:rowOff>22860</xdr:rowOff>
        </xdr:from>
        <xdr:to>
          <xdr:col>1</xdr:col>
          <xdr:colOff>556260</xdr:colOff>
          <xdr:row>26</xdr:row>
          <xdr:rowOff>152400</xdr:rowOff>
        </xdr:to>
        <xdr:sp macro="" textlink="">
          <xdr:nvSpPr>
            <xdr:cNvPr id="7272" name="Option Button 1128" hidden="1">
              <a:extLst>
                <a:ext uri="{63B3BB69-23CF-44E3-9099-C40C66FF867C}">
                  <a14:compatExt spid="_x0000_s7272"/>
                </a:ext>
                <a:ext uri="{FF2B5EF4-FFF2-40B4-BE49-F238E27FC236}">
                  <a16:creationId xmlns:a16="http://schemas.microsoft.com/office/drawing/2014/main" id="{00000000-0008-0000-03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32</xdr:row>
          <xdr:rowOff>22860</xdr:rowOff>
        </xdr:from>
        <xdr:to>
          <xdr:col>1</xdr:col>
          <xdr:colOff>556260</xdr:colOff>
          <xdr:row>32</xdr:row>
          <xdr:rowOff>152400</xdr:rowOff>
        </xdr:to>
        <xdr:sp macro="" textlink="">
          <xdr:nvSpPr>
            <xdr:cNvPr id="7277" name="Option Button 1133" hidden="1">
              <a:extLst>
                <a:ext uri="{63B3BB69-23CF-44E3-9099-C40C66FF867C}">
                  <a14:compatExt spid="_x0000_s7277"/>
                </a:ext>
                <a:ext uri="{FF2B5EF4-FFF2-40B4-BE49-F238E27FC236}">
                  <a16:creationId xmlns:a16="http://schemas.microsoft.com/office/drawing/2014/main" id="{00000000-0008-0000-03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182880</xdr:rowOff>
        </xdr:from>
        <xdr:to>
          <xdr:col>2</xdr:col>
          <xdr:colOff>0</xdr:colOff>
          <xdr:row>37</xdr:row>
          <xdr:rowOff>0</xdr:rowOff>
        </xdr:to>
        <xdr:sp macro="" textlink="">
          <xdr:nvSpPr>
            <xdr:cNvPr id="7278" name="Group Box 1134" hidden="1">
              <a:extLst>
                <a:ext uri="{63B3BB69-23CF-44E3-9099-C40C66FF867C}">
                  <a14:compatExt spid="_x0000_s7278"/>
                </a:ext>
                <a:ext uri="{FF2B5EF4-FFF2-40B4-BE49-F238E27FC236}">
                  <a16:creationId xmlns:a16="http://schemas.microsoft.com/office/drawing/2014/main" id="{00000000-0008-0000-0300-00006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33</xdr:row>
          <xdr:rowOff>22860</xdr:rowOff>
        </xdr:from>
        <xdr:to>
          <xdr:col>1</xdr:col>
          <xdr:colOff>556260</xdr:colOff>
          <xdr:row>33</xdr:row>
          <xdr:rowOff>152400</xdr:rowOff>
        </xdr:to>
        <xdr:sp macro="" textlink="">
          <xdr:nvSpPr>
            <xdr:cNvPr id="7280" name="Option Button 1136" hidden="1">
              <a:extLst>
                <a:ext uri="{63B3BB69-23CF-44E3-9099-C40C66FF867C}">
                  <a14:compatExt spid="_x0000_s7280"/>
                </a:ext>
                <a:ext uri="{FF2B5EF4-FFF2-40B4-BE49-F238E27FC236}">
                  <a16:creationId xmlns:a16="http://schemas.microsoft.com/office/drawing/2014/main" id="{00000000-0008-0000-03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34</xdr:row>
          <xdr:rowOff>22860</xdr:rowOff>
        </xdr:from>
        <xdr:to>
          <xdr:col>1</xdr:col>
          <xdr:colOff>556260</xdr:colOff>
          <xdr:row>34</xdr:row>
          <xdr:rowOff>152400</xdr:rowOff>
        </xdr:to>
        <xdr:sp macro="" textlink="">
          <xdr:nvSpPr>
            <xdr:cNvPr id="7281" name="Option Button 1137" hidden="1">
              <a:extLst>
                <a:ext uri="{63B3BB69-23CF-44E3-9099-C40C66FF867C}">
                  <a14:compatExt spid="_x0000_s7281"/>
                </a:ext>
                <a:ext uri="{FF2B5EF4-FFF2-40B4-BE49-F238E27FC236}">
                  <a16:creationId xmlns:a16="http://schemas.microsoft.com/office/drawing/2014/main" id="{00000000-0008-0000-03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35</xdr:row>
          <xdr:rowOff>22860</xdr:rowOff>
        </xdr:from>
        <xdr:to>
          <xdr:col>1</xdr:col>
          <xdr:colOff>556260</xdr:colOff>
          <xdr:row>35</xdr:row>
          <xdr:rowOff>152400</xdr:rowOff>
        </xdr:to>
        <xdr:sp macro="" textlink="">
          <xdr:nvSpPr>
            <xdr:cNvPr id="7282" name="Option Button 1138" hidden="1">
              <a:extLst>
                <a:ext uri="{63B3BB69-23CF-44E3-9099-C40C66FF867C}">
                  <a14:compatExt spid="_x0000_s7282"/>
                </a:ext>
                <a:ext uri="{FF2B5EF4-FFF2-40B4-BE49-F238E27FC236}">
                  <a16:creationId xmlns:a16="http://schemas.microsoft.com/office/drawing/2014/main" id="{00000000-0008-0000-03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36</xdr:row>
          <xdr:rowOff>22860</xdr:rowOff>
        </xdr:from>
        <xdr:to>
          <xdr:col>1</xdr:col>
          <xdr:colOff>556260</xdr:colOff>
          <xdr:row>36</xdr:row>
          <xdr:rowOff>152400</xdr:rowOff>
        </xdr:to>
        <xdr:sp macro="" textlink="">
          <xdr:nvSpPr>
            <xdr:cNvPr id="7283" name="Option Button 1139" hidden="1">
              <a:extLst>
                <a:ext uri="{63B3BB69-23CF-44E3-9099-C40C66FF867C}">
                  <a14:compatExt spid="_x0000_s7283"/>
                </a:ext>
                <a:ext uri="{FF2B5EF4-FFF2-40B4-BE49-F238E27FC236}">
                  <a16:creationId xmlns:a16="http://schemas.microsoft.com/office/drawing/2014/main" id="{00000000-0008-0000-03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117</xdr:row>
          <xdr:rowOff>7620</xdr:rowOff>
        </xdr:from>
        <xdr:to>
          <xdr:col>1</xdr:col>
          <xdr:colOff>556260</xdr:colOff>
          <xdr:row>117</xdr:row>
          <xdr:rowOff>144780</xdr:rowOff>
        </xdr:to>
        <xdr:sp macro="" textlink="">
          <xdr:nvSpPr>
            <xdr:cNvPr id="7338" name="Check Box 1194" hidden="1">
              <a:extLst>
                <a:ext uri="{63B3BB69-23CF-44E3-9099-C40C66FF867C}">
                  <a14:compatExt spid="_x0000_s7338"/>
                </a:ext>
                <a:ext uri="{FF2B5EF4-FFF2-40B4-BE49-F238E27FC236}">
                  <a16:creationId xmlns:a16="http://schemas.microsoft.com/office/drawing/2014/main" id="{00000000-0008-0000-03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42</xdr:row>
          <xdr:rowOff>7620</xdr:rowOff>
        </xdr:from>
        <xdr:to>
          <xdr:col>1</xdr:col>
          <xdr:colOff>556260</xdr:colOff>
          <xdr:row>42</xdr:row>
          <xdr:rowOff>144780</xdr:rowOff>
        </xdr:to>
        <xdr:sp macro="" textlink="">
          <xdr:nvSpPr>
            <xdr:cNvPr id="7508" name="Check Box 1364" hidden="1">
              <a:extLst>
                <a:ext uri="{63B3BB69-23CF-44E3-9099-C40C66FF867C}">
                  <a14:compatExt spid="_x0000_s7508"/>
                </a:ext>
                <a:ext uri="{FF2B5EF4-FFF2-40B4-BE49-F238E27FC236}">
                  <a16:creationId xmlns:a16="http://schemas.microsoft.com/office/drawing/2014/main" id="{00000000-0008-0000-0300-00005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43</xdr:row>
          <xdr:rowOff>7620</xdr:rowOff>
        </xdr:from>
        <xdr:to>
          <xdr:col>1</xdr:col>
          <xdr:colOff>556260</xdr:colOff>
          <xdr:row>43</xdr:row>
          <xdr:rowOff>144780</xdr:rowOff>
        </xdr:to>
        <xdr:sp macro="" textlink="">
          <xdr:nvSpPr>
            <xdr:cNvPr id="7514" name="Check Box 1370" hidden="1">
              <a:extLst>
                <a:ext uri="{63B3BB69-23CF-44E3-9099-C40C66FF867C}">
                  <a14:compatExt spid="_x0000_s7514"/>
                </a:ext>
                <a:ext uri="{FF2B5EF4-FFF2-40B4-BE49-F238E27FC236}">
                  <a16:creationId xmlns:a16="http://schemas.microsoft.com/office/drawing/2014/main" id="{00000000-0008-0000-0300-00005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83</xdr:row>
          <xdr:rowOff>175260</xdr:rowOff>
        </xdr:from>
        <xdr:to>
          <xdr:col>1</xdr:col>
          <xdr:colOff>579120</xdr:colOff>
          <xdr:row>84</xdr:row>
          <xdr:rowOff>160020</xdr:rowOff>
        </xdr:to>
        <xdr:sp macro="" textlink="">
          <xdr:nvSpPr>
            <xdr:cNvPr id="7686" name="Check Box 1542" hidden="1">
              <a:extLst>
                <a:ext uri="{63B3BB69-23CF-44E3-9099-C40C66FF867C}">
                  <a14:compatExt spid="_x0000_s7686"/>
                </a:ext>
                <a:ext uri="{FF2B5EF4-FFF2-40B4-BE49-F238E27FC236}">
                  <a16:creationId xmlns:a16="http://schemas.microsoft.com/office/drawing/2014/main" id="{00000000-0008-0000-0300-00000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52</xdr:row>
          <xdr:rowOff>7620</xdr:rowOff>
        </xdr:from>
        <xdr:to>
          <xdr:col>1</xdr:col>
          <xdr:colOff>541020</xdr:colOff>
          <xdr:row>52</xdr:row>
          <xdr:rowOff>152400</xdr:rowOff>
        </xdr:to>
        <xdr:sp macro="" textlink="">
          <xdr:nvSpPr>
            <xdr:cNvPr id="7687" name="Check Box 1543" hidden="1">
              <a:extLst>
                <a:ext uri="{63B3BB69-23CF-44E3-9099-C40C66FF867C}">
                  <a14:compatExt spid="_x0000_s7687"/>
                </a:ext>
                <a:ext uri="{FF2B5EF4-FFF2-40B4-BE49-F238E27FC236}">
                  <a16:creationId xmlns:a16="http://schemas.microsoft.com/office/drawing/2014/main" id="{00000000-0008-0000-0300-00000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53</xdr:row>
          <xdr:rowOff>7620</xdr:rowOff>
        </xdr:from>
        <xdr:to>
          <xdr:col>1</xdr:col>
          <xdr:colOff>541020</xdr:colOff>
          <xdr:row>53</xdr:row>
          <xdr:rowOff>152400</xdr:rowOff>
        </xdr:to>
        <xdr:sp macro="" textlink="">
          <xdr:nvSpPr>
            <xdr:cNvPr id="7688" name="Check Box 1544" hidden="1">
              <a:extLst>
                <a:ext uri="{63B3BB69-23CF-44E3-9099-C40C66FF867C}">
                  <a14:compatExt spid="_x0000_s7688"/>
                </a:ext>
                <a:ext uri="{FF2B5EF4-FFF2-40B4-BE49-F238E27FC236}">
                  <a16:creationId xmlns:a16="http://schemas.microsoft.com/office/drawing/2014/main" id="{00000000-0008-0000-0300-00000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54</xdr:row>
          <xdr:rowOff>7620</xdr:rowOff>
        </xdr:from>
        <xdr:to>
          <xdr:col>1</xdr:col>
          <xdr:colOff>541020</xdr:colOff>
          <xdr:row>54</xdr:row>
          <xdr:rowOff>152400</xdr:rowOff>
        </xdr:to>
        <xdr:sp macro="" textlink="">
          <xdr:nvSpPr>
            <xdr:cNvPr id="7689" name="Check Box 1545" hidden="1">
              <a:extLst>
                <a:ext uri="{63B3BB69-23CF-44E3-9099-C40C66FF867C}">
                  <a14:compatExt spid="_x0000_s7689"/>
                </a:ext>
                <a:ext uri="{FF2B5EF4-FFF2-40B4-BE49-F238E27FC236}">
                  <a16:creationId xmlns:a16="http://schemas.microsoft.com/office/drawing/2014/main" id="{00000000-0008-0000-0300-00000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59</xdr:row>
          <xdr:rowOff>7620</xdr:rowOff>
        </xdr:from>
        <xdr:to>
          <xdr:col>1</xdr:col>
          <xdr:colOff>541020</xdr:colOff>
          <xdr:row>59</xdr:row>
          <xdr:rowOff>152400</xdr:rowOff>
        </xdr:to>
        <xdr:sp macro="" textlink="">
          <xdr:nvSpPr>
            <xdr:cNvPr id="7690" name="Check Box 1546" hidden="1">
              <a:extLst>
                <a:ext uri="{63B3BB69-23CF-44E3-9099-C40C66FF867C}">
                  <a14:compatExt spid="_x0000_s7690"/>
                </a:ext>
                <a:ext uri="{FF2B5EF4-FFF2-40B4-BE49-F238E27FC236}">
                  <a16:creationId xmlns:a16="http://schemas.microsoft.com/office/drawing/2014/main" id="{00000000-0008-0000-0300-00000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60</xdr:row>
          <xdr:rowOff>7620</xdr:rowOff>
        </xdr:from>
        <xdr:to>
          <xdr:col>1</xdr:col>
          <xdr:colOff>541020</xdr:colOff>
          <xdr:row>60</xdr:row>
          <xdr:rowOff>152400</xdr:rowOff>
        </xdr:to>
        <xdr:sp macro="" textlink="">
          <xdr:nvSpPr>
            <xdr:cNvPr id="7691" name="Check Box 1547" hidden="1">
              <a:extLst>
                <a:ext uri="{63B3BB69-23CF-44E3-9099-C40C66FF867C}">
                  <a14:compatExt spid="_x0000_s7691"/>
                </a:ext>
                <a:ext uri="{FF2B5EF4-FFF2-40B4-BE49-F238E27FC236}">
                  <a16:creationId xmlns:a16="http://schemas.microsoft.com/office/drawing/2014/main" id="{00000000-0008-0000-0300-00000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55</xdr:row>
          <xdr:rowOff>7620</xdr:rowOff>
        </xdr:from>
        <xdr:to>
          <xdr:col>1</xdr:col>
          <xdr:colOff>541020</xdr:colOff>
          <xdr:row>55</xdr:row>
          <xdr:rowOff>152400</xdr:rowOff>
        </xdr:to>
        <xdr:sp macro="" textlink="">
          <xdr:nvSpPr>
            <xdr:cNvPr id="7692" name="Check Box 1548" hidden="1">
              <a:extLst>
                <a:ext uri="{63B3BB69-23CF-44E3-9099-C40C66FF867C}">
                  <a14:compatExt spid="_x0000_s7692"/>
                </a:ext>
                <a:ext uri="{FF2B5EF4-FFF2-40B4-BE49-F238E27FC236}">
                  <a16:creationId xmlns:a16="http://schemas.microsoft.com/office/drawing/2014/main" id="{00000000-0008-0000-0300-00000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56</xdr:row>
          <xdr:rowOff>7620</xdr:rowOff>
        </xdr:from>
        <xdr:to>
          <xdr:col>1</xdr:col>
          <xdr:colOff>541020</xdr:colOff>
          <xdr:row>56</xdr:row>
          <xdr:rowOff>152400</xdr:rowOff>
        </xdr:to>
        <xdr:sp macro="" textlink="">
          <xdr:nvSpPr>
            <xdr:cNvPr id="7695" name="Check Box 1551" hidden="1">
              <a:extLst>
                <a:ext uri="{63B3BB69-23CF-44E3-9099-C40C66FF867C}">
                  <a14:compatExt spid="_x0000_s7695"/>
                </a:ext>
                <a:ext uri="{FF2B5EF4-FFF2-40B4-BE49-F238E27FC236}">
                  <a16:creationId xmlns:a16="http://schemas.microsoft.com/office/drawing/2014/main" id="{00000000-0008-0000-0300-00000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57</xdr:row>
          <xdr:rowOff>7620</xdr:rowOff>
        </xdr:from>
        <xdr:to>
          <xdr:col>1</xdr:col>
          <xdr:colOff>541020</xdr:colOff>
          <xdr:row>57</xdr:row>
          <xdr:rowOff>152400</xdr:rowOff>
        </xdr:to>
        <xdr:sp macro="" textlink="">
          <xdr:nvSpPr>
            <xdr:cNvPr id="7696" name="Check Box 1552" hidden="1">
              <a:extLst>
                <a:ext uri="{63B3BB69-23CF-44E3-9099-C40C66FF867C}">
                  <a14:compatExt spid="_x0000_s7696"/>
                </a:ext>
                <a:ext uri="{FF2B5EF4-FFF2-40B4-BE49-F238E27FC236}">
                  <a16:creationId xmlns:a16="http://schemas.microsoft.com/office/drawing/2014/main" id="{00000000-0008-0000-0300-00001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58</xdr:row>
          <xdr:rowOff>7620</xdr:rowOff>
        </xdr:from>
        <xdr:to>
          <xdr:col>1</xdr:col>
          <xdr:colOff>541020</xdr:colOff>
          <xdr:row>58</xdr:row>
          <xdr:rowOff>152400</xdr:rowOff>
        </xdr:to>
        <xdr:sp macro="" textlink="">
          <xdr:nvSpPr>
            <xdr:cNvPr id="7697" name="Check Box 1553" hidden="1">
              <a:extLst>
                <a:ext uri="{63B3BB69-23CF-44E3-9099-C40C66FF867C}">
                  <a14:compatExt spid="_x0000_s7697"/>
                </a:ext>
                <a:ext uri="{FF2B5EF4-FFF2-40B4-BE49-F238E27FC236}">
                  <a16:creationId xmlns:a16="http://schemas.microsoft.com/office/drawing/2014/main" id="{00000000-0008-0000-0300-00001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74</xdr:row>
          <xdr:rowOff>7620</xdr:rowOff>
        </xdr:from>
        <xdr:to>
          <xdr:col>1</xdr:col>
          <xdr:colOff>541020</xdr:colOff>
          <xdr:row>74</xdr:row>
          <xdr:rowOff>152400</xdr:rowOff>
        </xdr:to>
        <xdr:sp macro="" textlink="">
          <xdr:nvSpPr>
            <xdr:cNvPr id="7698" name="Check Box 1554" hidden="1">
              <a:extLst>
                <a:ext uri="{63B3BB69-23CF-44E3-9099-C40C66FF867C}">
                  <a14:compatExt spid="_x0000_s7698"/>
                </a:ext>
                <a:ext uri="{FF2B5EF4-FFF2-40B4-BE49-F238E27FC236}">
                  <a16:creationId xmlns:a16="http://schemas.microsoft.com/office/drawing/2014/main" id="{00000000-0008-0000-0300-00001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75</xdr:row>
          <xdr:rowOff>7620</xdr:rowOff>
        </xdr:from>
        <xdr:to>
          <xdr:col>1</xdr:col>
          <xdr:colOff>541020</xdr:colOff>
          <xdr:row>75</xdr:row>
          <xdr:rowOff>152400</xdr:rowOff>
        </xdr:to>
        <xdr:sp macro="" textlink="">
          <xdr:nvSpPr>
            <xdr:cNvPr id="7699" name="Check Box 1555" hidden="1">
              <a:extLst>
                <a:ext uri="{63B3BB69-23CF-44E3-9099-C40C66FF867C}">
                  <a14:compatExt spid="_x0000_s7699"/>
                </a:ext>
                <a:ext uri="{FF2B5EF4-FFF2-40B4-BE49-F238E27FC236}">
                  <a16:creationId xmlns:a16="http://schemas.microsoft.com/office/drawing/2014/main" id="{00000000-0008-0000-0300-00001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80</xdr:row>
          <xdr:rowOff>7620</xdr:rowOff>
        </xdr:from>
        <xdr:to>
          <xdr:col>1</xdr:col>
          <xdr:colOff>541020</xdr:colOff>
          <xdr:row>80</xdr:row>
          <xdr:rowOff>152400</xdr:rowOff>
        </xdr:to>
        <xdr:sp macro="" textlink="">
          <xdr:nvSpPr>
            <xdr:cNvPr id="7700" name="Check Box 1556" hidden="1">
              <a:extLst>
                <a:ext uri="{63B3BB69-23CF-44E3-9099-C40C66FF867C}">
                  <a14:compatExt spid="_x0000_s7700"/>
                </a:ext>
                <a:ext uri="{FF2B5EF4-FFF2-40B4-BE49-F238E27FC236}">
                  <a16:creationId xmlns:a16="http://schemas.microsoft.com/office/drawing/2014/main" id="{00000000-0008-0000-0300-00001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81</xdr:row>
          <xdr:rowOff>7620</xdr:rowOff>
        </xdr:from>
        <xdr:to>
          <xdr:col>1</xdr:col>
          <xdr:colOff>541020</xdr:colOff>
          <xdr:row>81</xdr:row>
          <xdr:rowOff>152400</xdr:rowOff>
        </xdr:to>
        <xdr:sp macro="" textlink="">
          <xdr:nvSpPr>
            <xdr:cNvPr id="7701" name="Check Box 1557" hidden="1">
              <a:extLst>
                <a:ext uri="{63B3BB69-23CF-44E3-9099-C40C66FF867C}">
                  <a14:compatExt spid="_x0000_s7701"/>
                </a:ext>
                <a:ext uri="{FF2B5EF4-FFF2-40B4-BE49-F238E27FC236}">
                  <a16:creationId xmlns:a16="http://schemas.microsoft.com/office/drawing/2014/main" id="{00000000-0008-0000-0300-00001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76</xdr:row>
          <xdr:rowOff>7620</xdr:rowOff>
        </xdr:from>
        <xdr:to>
          <xdr:col>1</xdr:col>
          <xdr:colOff>541020</xdr:colOff>
          <xdr:row>76</xdr:row>
          <xdr:rowOff>152400</xdr:rowOff>
        </xdr:to>
        <xdr:sp macro="" textlink="">
          <xdr:nvSpPr>
            <xdr:cNvPr id="7702" name="Check Box 1558" hidden="1">
              <a:extLst>
                <a:ext uri="{63B3BB69-23CF-44E3-9099-C40C66FF867C}">
                  <a14:compatExt spid="_x0000_s7702"/>
                </a:ext>
                <a:ext uri="{FF2B5EF4-FFF2-40B4-BE49-F238E27FC236}">
                  <a16:creationId xmlns:a16="http://schemas.microsoft.com/office/drawing/2014/main" id="{00000000-0008-0000-0300-00001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77</xdr:row>
          <xdr:rowOff>7620</xdr:rowOff>
        </xdr:from>
        <xdr:to>
          <xdr:col>1</xdr:col>
          <xdr:colOff>541020</xdr:colOff>
          <xdr:row>77</xdr:row>
          <xdr:rowOff>152400</xdr:rowOff>
        </xdr:to>
        <xdr:sp macro="" textlink="">
          <xdr:nvSpPr>
            <xdr:cNvPr id="7703" name="Check Box 1559" hidden="1">
              <a:extLst>
                <a:ext uri="{63B3BB69-23CF-44E3-9099-C40C66FF867C}">
                  <a14:compatExt spid="_x0000_s7703"/>
                </a:ext>
                <a:ext uri="{FF2B5EF4-FFF2-40B4-BE49-F238E27FC236}">
                  <a16:creationId xmlns:a16="http://schemas.microsoft.com/office/drawing/2014/main" id="{00000000-0008-0000-0300-000017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78</xdr:row>
          <xdr:rowOff>7620</xdr:rowOff>
        </xdr:from>
        <xdr:to>
          <xdr:col>1</xdr:col>
          <xdr:colOff>541020</xdr:colOff>
          <xdr:row>78</xdr:row>
          <xdr:rowOff>152400</xdr:rowOff>
        </xdr:to>
        <xdr:sp macro="" textlink="">
          <xdr:nvSpPr>
            <xdr:cNvPr id="7704" name="Check Box 1560" hidden="1">
              <a:extLst>
                <a:ext uri="{63B3BB69-23CF-44E3-9099-C40C66FF867C}">
                  <a14:compatExt spid="_x0000_s7704"/>
                </a:ext>
                <a:ext uri="{FF2B5EF4-FFF2-40B4-BE49-F238E27FC236}">
                  <a16:creationId xmlns:a16="http://schemas.microsoft.com/office/drawing/2014/main" id="{00000000-0008-0000-0300-00001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79</xdr:row>
          <xdr:rowOff>7620</xdr:rowOff>
        </xdr:from>
        <xdr:to>
          <xdr:col>1</xdr:col>
          <xdr:colOff>541020</xdr:colOff>
          <xdr:row>79</xdr:row>
          <xdr:rowOff>152400</xdr:rowOff>
        </xdr:to>
        <xdr:sp macro="" textlink="">
          <xdr:nvSpPr>
            <xdr:cNvPr id="7705" name="Check Box 1561" hidden="1">
              <a:extLst>
                <a:ext uri="{63B3BB69-23CF-44E3-9099-C40C66FF867C}">
                  <a14:compatExt spid="_x0000_s7705"/>
                </a:ext>
                <a:ext uri="{FF2B5EF4-FFF2-40B4-BE49-F238E27FC236}">
                  <a16:creationId xmlns:a16="http://schemas.microsoft.com/office/drawing/2014/main" id="{00000000-0008-0000-0300-00001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72</xdr:row>
          <xdr:rowOff>7620</xdr:rowOff>
        </xdr:from>
        <xdr:to>
          <xdr:col>1</xdr:col>
          <xdr:colOff>541020</xdr:colOff>
          <xdr:row>72</xdr:row>
          <xdr:rowOff>152400</xdr:rowOff>
        </xdr:to>
        <xdr:sp macro="" textlink="">
          <xdr:nvSpPr>
            <xdr:cNvPr id="7706" name="Check Box 1562" hidden="1">
              <a:extLst>
                <a:ext uri="{63B3BB69-23CF-44E3-9099-C40C66FF867C}">
                  <a14:compatExt spid="_x0000_s7706"/>
                </a:ext>
                <a:ext uri="{FF2B5EF4-FFF2-40B4-BE49-F238E27FC236}">
                  <a16:creationId xmlns:a16="http://schemas.microsoft.com/office/drawing/2014/main" id="{00000000-0008-0000-0300-00001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73</xdr:row>
          <xdr:rowOff>7620</xdr:rowOff>
        </xdr:from>
        <xdr:to>
          <xdr:col>1</xdr:col>
          <xdr:colOff>541020</xdr:colOff>
          <xdr:row>73</xdr:row>
          <xdr:rowOff>152400</xdr:rowOff>
        </xdr:to>
        <xdr:sp macro="" textlink="">
          <xdr:nvSpPr>
            <xdr:cNvPr id="7707" name="Check Box 1563" hidden="1">
              <a:extLst>
                <a:ext uri="{63B3BB69-23CF-44E3-9099-C40C66FF867C}">
                  <a14:compatExt spid="_x0000_s7707"/>
                </a:ext>
                <a:ext uri="{FF2B5EF4-FFF2-40B4-BE49-F238E27FC236}">
                  <a16:creationId xmlns:a16="http://schemas.microsoft.com/office/drawing/2014/main" id="{00000000-0008-0000-0300-00001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K36"/>
  <sheetViews>
    <sheetView showGridLines="0" workbookViewId="0">
      <selection activeCell="H12" sqref="H12"/>
    </sheetView>
  </sheetViews>
  <sheetFormatPr defaultRowHeight="13.2" x14ac:dyDescent="0.25"/>
  <cols>
    <col min="4" max="4" width="12.6640625" customWidth="1"/>
    <col min="5" max="5" width="2.44140625" customWidth="1"/>
    <col min="6" max="6" width="16.5546875" customWidth="1"/>
    <col min="7" max="7" width="12.109375" bestFit="1" customWidth="1"/>
  </cols>
  <sheetData>
    <row r="6" spans="1:11" ht="15" x14ac:dyDescent="0.25">
      <c r="E6" s="9" t="s">
        <v>15</v>
      </c>
    </row>
    <row r="8" spans="1:11" ht="39.75" customHeight="1" x14ac:dyDescent="0.25">
      <c r="A8" s="214" t="s">
        <v>194</v>
      </c>
      <c r="B8" s="215"/>
      <c r="C8" s="215"/>
      <c r="D8" s="215"/>
      <c r="E8" s="215"/>
      <c r="F8" s="215"/>
      <c r="G8" s="215"/>
      <c r="H8" s="215"/>
      <c r="I8" s="215"/>
    </row>
    <row r="10" spans="1:11" ht="30" x14ac:dyDescent="0.5">
      <c r="D10" s="10" t="s">
        <v>19</v>
      </c>
      <c r="E10" s="10"/>
      <c r="G10" s="17">
        <v>1</v>
      </c>
      <c r="H10" s="16"/>
    </row>
    <row r="11" spans="1:11" ht="30" x14ac:dyDescent="0.5">
      <c r="E11" s="11"/>
    </row>
    <row r="12" spans="1:11" ht="30" x14ac:dyDescent="0.5">
      <c r="E12" s="10" t="s">
        <v>195</v>
      </c>
    </row>
    <row r="14" spans="1:11" ht="17.399999999999999" x14ac:dyDescent="0.3">
      <c r="A14" s="12"/>
      <c r="B14" s="12"/>
      <c r="C14" s="12"/>
      <c r="D14" s="13" t="s">
        <v>16</v>
      </c>
      <c r="E14" s="13"/>
      <c r="F14" s="14" t="s">
        <v>237</v>
      </c>
      <c r="G14" s="12"/>
      <c r="H14" s="12"/>
      <c r="I14" s="12"/>
      <c r="J14" s="12"/>
      <c r="K14" s="12"/>
    </row>
    <row r="15" spans="1:11" ht="17.399999999999999" x14ac:dyDescent="0.3">
      <c r="A15" s="12"/>
      <c r="B15" s="12"/>
      <c r="C15" s="12"/>
      <c r="D15" s="13" t="s">
        <v>17</v>
      </c>
      <c r="E15" s="15"/>
      <c r="F15" s="15">
        <v>43839</v>
      </c>
      <c r="G15" s="12"/>
      <c r="H15" s="12"/>
      <c r="I15" s="12"/>
      <c r="J15" s="12"/>
      <c r="K15" s="12"/>
    </row>
    <row r="16" spans="1:11" ht="17.399999999999999" x14ac:dyDescent="0.3">
      <c r="A16" s="12"/>
      <c r="B16" s="12"/>
      <c r="C16" s="12"/>
      <c r="D16" s="13" t="s">
        <v>18</v>
      </c>
      <c r="E16" s="12"/>
      <c r="F16" s="12" t="s">
        <v>98</v>
      </c>
      <c r="G16" s="12"/>
      <c r="H16" s="12"/>
      <c r="I16" s="12"/>
      <c r="J16" s="12"/>
      <c r="K16" s="12"/>
    </row>
    <row r="17" spans="5:6" ht="17.399999999999999" x14ac:dyDescent="0.3">
      <c r="E17" s="12"/>
      <c r="F17" s="12"/>
    </row>
    <row r="18" spans="5:6" ht="17.399999999999999" x14ac:dyDescent="0.3">
      <c r="E18" s="12"/>
    </row>
    <row r="19" spans="5:6" ht="17.399999999999999" x14ac:dyDescent="0.3">
      <c r="E19" s="12"/>
    </row>
    <row r="36" spans="1:1" x14ac:dyDescent="0.25">
      <c r="A36" s="32" t="s">
        <v>27</v>
      </c>
    </row>
  </sheetData>
  <mergeCells count="1">
    <mergeCell ref="A8:I8"/>
  </mergeCells>
  <phoneticPr fontId="12" type="noConversion"/>
  <pageMargins left="0.75" right="0.75" top="1" bottom="1" header="0.5" footer="0.5"/>
  <pageSetup orientation="portrait" verticalDpi="200" r:id="rId1"/>
  <headerFooter alignWithMargins="0">
    <oddFooter>&amp;C&amp;1#&amp;"Calibri"&amp;10&amp;K000000Consumer Sensitive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29"/>
  <sheetViews>
    <sheetView showGridLines="0" workbookViewId="0">
      <selection activeCell="G15" sqref="G15"/>
    </sheetView>
  </sheetViews>
  <sheetFormatPr defaultRowHeight="13.2" x14ac:dyDescent="0.25"/>
  <cols>
    <col min="3" max="3" width="71.88671875" customWidth="1"/>
  </cols>
  <sheetData>
    <row r="1" spans="1:3" ht="17.399999999999999" x14ac:dyDescent="0.3">
      <c r="A1" s="216" t="s">
        <v>20</v>
      </c>
      <c r="B1" s="216"/>
      <c r="C1" s="216"/>
    </row>
    <row r="2" spans="1:3" x14ac:dyDescent="0.25">
      <c r="A2" s="217"/>
      <c r="B2" s="217"/>
      <c r="C2" s="217"/>
    </row>
    <row r="3" spans="1:3" ht="13.8" thickBot="1" x14ac:dyDescent="0.3">
      <c r="A3" s="21" t="s">
        <v>21</v>
      </c>
      <c r="B3" s="21" t="s">
        <v>22</v>
      </c>
      <c r="C3" s="18" t="s">
        <v>23</v>
      </c>
    </row>
    <row r="4" spans="1:3" ht="13.8" thickTop="1" x14ac:dyDescent="0.25">
      <c r="A4" s="22" t="s">
        <v>24</v>
      </c>
      <c r="B4" s="23">
        <v>43839</v>
      </c>
      <c r="C4" s="19" t="s">
        <v>26</v>
      </c>
    </row>
    <row r="5" spans="1:3" x14ac:dyDescent="0.25">
      <c r="A5" s="24"/>
      <c r="B5" s="25"/>
      <c r="C5" s="26"/>
    </row>
    <row r="6" spans="1:3" ht="13.5" customHeight="1" x14ac:dyDescent="0.25">
      <c r="A6" s="28"/>
      <c r="B6" s="27"/>
      <c r="C6" s="34"/>
    </row>
    <row r="7" spans="1:3" x14ac:dyDescent="0.25">
      <c r="A7" s="28"/>
      <c r="B7" s="27"/>
      <c r="C7" s="45"/>
    </row>
    <row r="8" spans="1:3" x14ac:dyDescent="0.25">
      <c r="A8" s="20"/>
      <c r="B8" s="20"/>
      <c r="C8" s="20"/>
    </row>
    <row r="9" spans="1:3" x14ac:dyDescent="0.25">
      <c r="A9" s="20"/>
      <c r="B9" s="20"/>
      <c r="C9" s="20"/>
    </row>
    <row r="10" spans="1:3" x14ac:dyDescent="0.25">
      <c r="A10" s="20"/>
      <c r="B10" s="20"/>
      <c r="C10" s="20"/>
    </row>
    <row r="11" spans="1:3" x14ac:dyDescent="0.25">
      <c r="A11" s="20"/>
      <c r="B11" s="20"/>
      <c r="C11" s="20"/>
    </row>
    <row r="12" spans="1:3" x14ac:dyDescent="0.25">
      <c r="A12" s="20"/>
      <c r="B12" s="20"/>
      <c r="C12" s="20"/>
    </row>
    <row r="29" spans="3:3" x14ac:dyDescent="0.25">
      <c r="C29" s="33"/>
    </row>
  </sheetData>
  <mergeCells count="2">
    <mergeCell ref="A1:C1"/>
    <mergeCell ref="A2:C2"/>
  </mergeCells>
  <phoneticPr fontId="12" type="noConversion"/>
  <pageMargins left="0.75" right="0.75" top="1" bottom="1" header="0.5" footer="0.5"/>
  <pageSetup orientation="portrait" verticalDpi="200" r:id="rId1"/>
  <headerFooter alignWithMargins="0">
    <oddFooter>&amp;C&amp;1#&amp;"Calibri"&amp;10&amp;K000000Consumer Sensitive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N140"/>
  <sheetViews>
    <sheetView topLeftCell="B1" zoomScale="130" zoomScaleNormal="130" workbookViewId="0">
      <selection activeCell="J17" sqref="J17"/>
    </sheetView>
  </sheetViews>
  <sheetFormatPr defaultColWidth="9.109375" defaultRowHeight="13.2" x14ac:dyDescent="0.25"/>
  <cols>
    <col min="1" max="1" width="9.109375" style="48"/>
    <col min="2" max="2" width="5.44140625" style="48" customWidth="1"/>
    <col min="3" max="3" width="6" style="48" customWidth="1"/>
    <col min="4" max="4" width="4.6640625" style="48" customWidth="1"/>
    <col min="5" max="5" width="5.109375" style="48" customWidth="1"/>
    <col min="6" max="16384" width="9.109375" style="48"/>
  </cols>
  <sheetData>
    <row r="2" spans="2:14" x14ac:dyDescent="0.25">
      <c r="B2" s="49" t="s">
        <v>31</v>
      </c>
    </row>
    <row r="4" spans="2:14" x14ac:dyDescent="0.25">
      <c r="B4" s="50" t="s">
        <v>54</v>
      </c>
    </row>
    <row r="5" spans="2:14" x14ac:dyDescent="0.25">
      <c r="B5" s="49" t="s">
        <v>259</v>
      </c>
    </row>
    <row r="7" spans="2:14" x14ac:dyDescent="0.25">
      <c r="B7" s="51" t="s">
        <v>32</v>
      </c>
      <c r="C7" s="52"/>
      <c r="D7" s="52"/>
      <c r="E7" s="52"/>
      <c r="F7" s="52"/>
      <c r="G7" s="52"/>
      <c r="H7" s="52"/>
      <c r="I7" s="52"/>
      <c r="J7" s="52"/>
      <c r="K7" s="52"/>
      <c r="L7" s="52"/>
      <c r="M7" s="52"/>
      <c r="N7" s="52"/>
    </row>
    <row r="8" spans="2:14" x14ac:dyDescent="0.25">
      <c r="B8" s="211" t="s">
        <v>239</v>
      </c>
    </row>
    <row r="9" spans="2:14" x14ac:dyDescent="0.25">
      <c r="B9" s="211" t="s">
        <v>260</v>
      </c>
    </row>
    <row r="10" spans="2:14" x14ac:dyDescent="0.25">
      <c r="B10" s="48" t="s">
        <v>30</v>
      </c>
    </row>
    <row r="14" spans="2:14" x14ac:dyDescent="0.25">
      <c r="B14" s="51" t="s">
        <v>33</v>
      </c>
      <c r="C14" s="52"/>
      <c r="D14" s="52"/>
      <c r="E14" s="52"/>
      <c r="F14" s="52"/>
      <c r="G14" s="52"/>
      <c r="H14" s="52"/>
      <c r="I14" s="52"/>
      <c r="J14" s="52"/>
      <c r="K14" s="52"/>
      <c r="L14" s="52"/>
      <c r="M14" s="52"/>
      <c r="N14" s="52"/>
    </row>
    <row r="16" spans="2:14" x14ac:dyDescent="0.25">
      <c r="B16" s="49" t="s">
        <v>35</v>
      </c>
    </row>
    <row r="17" spans="2:4" x14ac:dyDescent="0.25">
      <c r="C17" s="49" t="s">
        <v>261</v>
      </c>
    </row>
    <row r="18" spans="2:4" s="54" customFormat="1" x14ac:dyDescent="0.25">
      <c r="C18" s="53"/>
      <c r="D18" s="54" t="s">
        <v>240</v>
      </c>
    </row>
    <row r="19" spans="2:4" s="54" customFormat="1" x14ac:dyDescent="0.25">
      <c r="C19" s="53"/>
      <c r="D19" s="54" t="s">
        <v>262</v>
      </c>
    </row>
    <row r="20" spans="2:4" x14ac:dyDescent="0.25">
      <c r="C20" s="53"/>
      <c r="D20" s="50"/>
    </row>
    <row r="21" spans="2:4" x14ac:dyDescent="0.25">
      <c r="C21" s="49" t="s">
        <v>34</v>
      </c>
      <c r="D21" s="50"/>
    </row>
    <row r="22" spans="2:4" s="54" customFormat="1" x14ac:dyDescent="0.25">
      <c r="D22" s="54" t="s">
        <v>207</v>
      </c>
    </row>
    <row r="23" spans="2:4" s="54" customFormat="1" x14ac:dyDescent="0.25">
      <c r="D23" s="54" t="s">
        <v>42</v>
      </c>
    </row>
    <row r="24" spans="2:4" s="54" customFormat="1" x14ac:dyDescent="0.25">
      <c r="D24" s="54" t="s">
        <v>263</v>
      </c>
    </row>
    <row r="25" spans="2:4" s="54" customFormat="1" x14ac:dyDescent="0.25"/>
    <row r="26" spans="2:4" x14ac:dyDescent="0.25">
      <c r="B26" s="49" t="s">
        <v>36</v>
      </c>
    </row>
    <row r="27" spans="2:4" s="50" customFormat="1" x14ac:dyDescent="0.25">
      <c r="C27" s="50" t="s">
        <v>39</v>
      </c>
    </row>
    <row r="28" spans="2:4" s="50" customFormat="1" x14ac:dyDescent="0.25">
      <c r="C28" s="211" t="s">
        <v>265</v>
      </c>
    </row>
    <row r="29" spans="2:4" s="50" customFormat="1" x14ac:dyDescent="0.25">
      <c r="C29" s="211" t="s">
        <v>208</v>
      </c>
    </row>
    <row r="30" spans="2:4" s="50" customFormat="1" x14ac:dyDescent="0.25">
      <c r="C30" s="211" t="s">
        <v>264</v>
      </c>
    </row>
    <row r="31" spans="2:4" s="50" customFormat="1" x14ac:dyDescent="0.25">
      <c r="C31" s="50" t="s">
        <v>37</v>
      </c>
    </row>
    <row r="32" spans="2:4" s="50" customFormat="1" x14ac:dyDescent="0.25">
      <c r="C32" s="50" t="s">
        <v>40</v>
      </c>
    </row>
    <row r="33" spans="2:3" s="50" customFormat="1" x14ac:dyDescent="0.25">
      <c r="C33" s="50" t="s">
        <v>41</v>
      </c>
    </row>
    <row r="34" spans="2:3" s="50" customFormat="1" ht="12" customHeight="1" x14ac:dyDescent="0.25">
      <c r="C34" s="50" t="s">
        <v>38</v>
      </c>
    </row>
    <row r="35" spans="2:3" s="50" customFormat="1" x14ac:dyDescent="0.25"/>
    <row r="36" spans="2:3" s="50" customFormat="1" x14ac:dyDescent="0.25">
      <c r="B36" s="49" t="s">
        <v>75</v>
      </c>
    </row>
    <row r="37" spans="2:3" s="50" customFormat="1" x14ac:dyDescent="0.25">
      <c r="C37" s="211" t="s">
        <v>209</v>
      </c>
    </row>
    <row r="38" spans="2:3" s="50" customFormat="1" x14ac:dyDescent="0.25">
      <c r="C38" s="50" t="s">
        <v>68</v>
      </c>
    </row>
    <row r="39" spans="2:3" s="50" customFormat="1" x14ac:dyDescent="0.25"/>
    <row r="40" spans="2:3" x14ac:dyDescent="0.25">
      <c r="B40" s="49" t="s">
        <v>77</v>
      </c>
    </row>
    <row r="41" spans="2:3" x14ac:dyDescent="0.25">
      <c r="C41" s="48" t="s">
        <v>43</v>
      </c>
    </row>
    <row r="42" spans="2:3" x14ac:dyDescent="0.25">
      <c r="C42" s="211" t="s">
        <v>241</v>
      </c>
    </row>
    <row r="43" spans="2:3" x14ac:dyDescent="0.25">
      <c r="C43" s="50" t="s">
        <v>49</v>
      </c>
    </row>
    <row r="44" spans="2:3" x14ac:dyDescent="0.25">
      <c r="C44" s="48" t="s">
        <v>44</v>
      </c>
    </row>
    <row r="45" spans="2:3" x14ac:dyDescent="0.25">
      <c r="C45" s="50" t="s">
        <v>52</v>
      </c>
    </row>
    <row r="47" spans="2:3" x14ac:dyDescent="0.25">
      <c r="C47" s="53" t="s">
        <v>69</v>
      </c>
    </row>
    <row r="48" spans="2:3" x14ac:dyDescent="0.25">
      <c r="C48" s="50" t="s">
        <v>45</v>
      </c>
    </row>
    <row r="49" spans="2:3" x14ac:dyDescent="0.25">
      <c r="C49" s="50" t="s">
        <v>53</v>
      </c>
    </row>
    <row r="50" spans="2:3" x14ac:dyDescent="0.25">
      <c r="C50" s="50" t="s">
        <v>48</v>
      </c>
    </row>
    <row r="52" spans="2:3" x14ac:dyDescent="0.25">
      <c r="B52" s="49" t="s">
        <v>76</v>
      </c>
    </row>
    <row r="53" spans="2:3" x14ac:dyDescent="0.25">
      <c r="C53" s="211" t="s">
        <v>242</v>
      </c>
    </row>
    <row r="54" spans="2:3" x14ac:dyDescent="0.25">
      <c r="C54" s="50" t="s">
        <v>47</v>
      </c>
    </row>
    <row r="55" spans="2:3" x14ac:dyDescent="0.25">
      <c r="C55" s="50" t="s">
        <v>46</v>
      </c>
    </row>
    <row r="56" spans="2:3" x14ac:dyDescent="0.25">
      <c r="C56" s="50" t="s">
        <v>51</v>
      </c>
    </row>
    <row r="57" spans="2:3" x14ac:dyDescent="0.25">
      <c r="C57" s="50"/>
    </row>
    <row r="58" spans="2:3" x14ac:dyDescent="0.25">
      <c r="C58" s="53" t="s">
        <v>69</v>
      </c>
    </row>
    <row r="59" spans="2:3" x14ac:dyDescent="0.25">
      <c r="C59" s="211" t="s">
        <v>253</v>
      </c>
    </row>
    <row r="60" spans="2:3" x14ac:dyDescent="0.25">
      <c r="C60" s="50" t="s">
        <v>50</v>
      </c>
    </row>
    <row r="61" spans="2:3" x14ac:dyDescent="0.25">
      <c r="C61" s="211" t="s">
        <v>243</v>
      </c>
    </row>
    <row r="63" spans="2:3" x14ac:dyDescent="0.25">
      <c r="B63" s="49" t="s">
        <v>78</v>
      </c>
    </row>
    <row r="64" spans="2:3" x14ac:dyDescent="0.25">
      <c r="B64" s="49"/>
    </row>
    <row r="65" spans="2:3" x14ac:dyDescent="0.25">
      <c r="B65" s="49"/>
      <c r="C65" s="53" t="s">
        <v>254</v>
      </c>
    </row>
    <row r="66" spans="2:3" x14ac:dyDescent="0.25">
      <c r="C66" s="211" t="s">
        <v>244</v>
      </c>
    </row>
    <row r="67" spans="2:3" x14ac:dyDescent="0.25">
      <c r="C67" s="50" t="s">
        <v>55</v>
      </c>
    </row>
    <row r="68" spans="2:3" x14ac:dyDescent="0.25">
      <c r="C68" s="50" t="s">
        <v>56</v>
      </c>
    </row>
    <row r="69" spans="2:3" x14ac:dyDescent="0.25">
      <c r="C69" s="50" t="s">
        <v>71</v>
      </c>
    </row>
    <row r="71" spans="2:3" x14ac:dyDescent="0.25">
      <c r="C71" s="53" t="s">
        <v>69</v>
      </c>
    </row>
    <row r="72" spans="2:3" x14ac:dyDescent="0.25">
      <c r="C72" s="50" t="s">
        <v>57</v>
      </c>
    </row>
    <row r="73" spans="2:3" x14ac:dyDescent="0.25">
      <c r="C73" s="50" t="s">
        <v>58</v>
      </c>
    </row>
    <row r="74" spans="2:3" x14ac:dyDescent="0.25">
      <c r="C74" s="50" t="s">
        <v>59</v>
      </c>
    </row>
    <row r="75" spans="2:3" x14ac:dyDescent="0.25">
      <c r="C75" s="50" t="s">
        <v>60</v>
      </c>
    </row>
    <row r="77" spans="2:3" x14ac:dyDescent="0.25">
      <c r="B77" s="49" t="s">
        <v>79</v>
      </c>
    </row>
    <row r="78" spans="2:3" x14ac:dyDescent="0.25">
      <c r="B78" s="49"/>
    </row>
    <row r="79" spans="2:3" x14ac:dyDescent="0.25">
      <c r="B79" s="49"/>
      <c r="C79" s="53" t="s">
        <v>72</v>
      </c>
    </row>
    <row r="80" spans="2:3" x14ac:dyDescent="0.25">
      <c r="B80" s="49"/>
      <c r="C80" s="211" t="s">
        <v>245</v>
      </c>
    </row>
    <row r="81" spans="2:3" x14ac:dyDescent="0.25">
      <c r="B81" s="49"/>
      <c r="C81" s="50" t="s">
        <v>55</v>
      </c>
    </row>
    <row r="82" spans="2:3" x14ac:dyDescent="0.25">
      <c r="B82" s="49"/>
      <c r="C82" s="50" t="s">
        <v>70</v>
      </c>
    </row>
    <row r="83" spans="2:3" x14ac:dyDescent="0.25">
      <c r="B83" s="49"/>
      <c r="C83" s="50" t="s">
        <v>73</v>
      </c>
    </row>
    <row r="84" spans="2:3" x14ac:dyDescent="0.25">
      <c r="B84" s="49"/>
    </row>
    <row r="85" spans="2:3" x14ac:dyDescent="0.25">
      <c r="B85" s="49"/>
      <c r="C85" s="53" t="s">
        <v>69</v>
      </c>
    </row>
    <row r="86" spans="2:3" x14ac:dyDescent="0.25">
      <c r="B86" s="49"/>
      <c r="C86" s="211" t="s">
        <v>266</v>
      </c>
    </row>
    <row r="87" spans="2:3" x14ac:dyDescent="0.25">
      <c r="B87" s="49"/>
      <c r="C87" s="50" t="s">
        <v>74</v>
      </c>
    </row>
    <row r="88" spans="2:3" x14ac:dyDescent="0.25">
      <c r="B88" s="49"/>
      <c r="C88" s="50" t="s">
        <v>59</v>
      </c>
    </row>
    <row r="89" spans="2:3" x14ac:dyDescent="0.25">
      <c r="C89" s="211" t="s">
        <v>267</v>
      </c>
    </row>
    <row r="92" spans="2:3" x14ac:dyDescent="0.25">
      <c r="B92" s="55" t="s">
        <v>80</v>
      </c>
    </row>
    <row r="93" spans="2:3" x14ac:dyDescent="0.25">
      <c r="C93" s="50" t="s">
        <v>85</v>
      </c>
    </row>
    <row r="94" spans="2:3" x14ac:dyDescent="0.25">
      <c r="C94" s="50" t="s">
        <v>84</v>
      </c>
    </row>
    <row r="95" spans="2:3" x14ac:dyDescent="0.25">
      <c r="C95" s="50" t="s">
        <v>86</v>
      </c>
    </row>
    <row r="96" spans="2:3" x14ac:dyDescent="0.25">
      <c r="C96" s="50" t="s">
        <v>87</v>
      </c>
    </row>
    <row r="97" spans="3:4" x14ac:dyDescent="0.25">
      <c r="C97" s="50"/>
    </row>
    <row r="98" spans="3:4" x14ac:dyDescent="0.25">
      <c r="C98" s="53" t="s">
        <v>69</v>
      </c>
    </row>
    <row r="99" spans="3:4" x14ac:dyDescent="0.25">
      <c r="C99" s="211" t="s">
        <v>273</v>
      </c>
    </row>
    <row r="100" spans="3:4" x14ac:dyDescent="0.25">
      <c r="C100" s="211" t="s">
        <v>88</v>
      </c>
    </row>
    <row r="101" spans="3:4" x14ac:dyDescent="0.25">
      <c r="C101" s="211" t="s">
        <v>272</v>
      </c>
    </row>
    <row r="102" spans="3:4" x14ac:dyDescent="0.25">
      <c r="C102" s="211" t="s">
        <v>246</v>
      </c>
    </row>
    <row r="103" spans="3:4" x14ac:dyDescent="0.25">
      <c r="C103" s="50"/>
    </row>
    <row r="104" spans="3:4" x14ac:dyDescent="0.25">
      <c r="C104" s="53" t="s">
        <v>270</v>
      </c>
    </row>
    <row r="105" spans="3:4" x14ac:dyDescent="0.25">
      <c r="C105" s="50" t="s">
        <v>89</v>
      </c>
    </row>
    <row r="106" spans="3:4" x14ac:dyDescent="0.25">
      <c r="C106" s="50" t="s">
        <v>90</v>
      </c>
    </row>
    <row r="107" spans="3:4" x14ac:dyDescent="0.25">
      <c r="C107" s="211" t="s">
        <v>247</v>
      </c>
    </row>
    <row r="108" spans="3:4" x14ac:dyDescent="0.25">
      <c r="C108" s="211" t="s">
        <v>268</v>
      </c>
    </row>
    <row r="109" spans="3:4" x14ac:dyDescent="0.25">
      <c r="C109" s="211" t="s">
        <v>248</v>
      </c>
    </row>
    <row r="110" spans="3:4" x14ac:dyDescent="0.25">
      <c r="C110" s="50"/>
    </row>
    <row r="111" spans="3:4" x14ac:dyDescent="0.25">
      <c r="C111" s="50" t="s">
        <v>91</v>
      </c>
      <c r="D111" s="54"/>
    </row>
    <row r="112" spans="3:4" x14ac:dyDescent="0.25">
      <c r="C112" s="50"/>
    </row>
    <row r="113" spans="2:3" x14ac:dyDescent="0.25">
      <c r="B113" s="55" t="s">
        <v>81</v>
      </c>
    </row>
    <row r="114" spans="2:3" x14ac:dyDescent="0.25">
      <c r="C114" s="211" t="s">
        <v>271</v>
      </c>
    </row>
    <row r="115" spans="2:3" x14ac:dyDescent="0.25">
      <c r="C115" s="50"/>
    </row>
    <row r="117" spans="2:3" x14ac:dyDescent="0.25">
      <c r="B117" s="49" t="s">
        <v>269</v>
      </c>
    </row>
    <row r="118" spans="2:3" x14ac:dyDescent="0.25">
      <c r="B118" s="49"/>
      <c r="C118" s="211" t="s">
        <v>249</v>
      </c>
    </row>
    <row r="119" spans="2:3" x14ac:dyDescent="0.25">
      <c r="B119" s="49"/>
      <c r="C119" s="50" t="s">
        <v>63</v>
      </c>
    </row>
    <row r="120" spans="2:3" x14ac:dyDescent="0.25">
      <c r="B120" s="49"/>
      <c r="C120" s="50" t="s">
        <v>65</v>
      </c>
    </row>
    <row r="121" spans="2:3" x14ac:dyDescent="0.25">
      <c r="B121" s="49"/>
    </row>
    <row r="122" spans="2:3" x14ac:dyDescent="0.25">
      <c r="B122" s="49"/>
      <c r="C122" s="53" t="s">
        <v>69</v>
      </c>
    </row>
    <row r="123" spans="2:3" x14ac:dyDescent="0.25">
      <c r="B123" s="49"/>
      <c r="C123" s="211" t="s">
        <v>250</v>
      </c>
    </row>
    <row r="124" spans="2:3" x14ac:dyDescent="0.25">
      <c r="B124" s="49"/>
      <c r="C124" s="50" t="s">
        <v>66</v>
      </c>
    </row>
    <row r="125" spans="2:3" x14ac:dyDescent="0.25">
      <c r="B125" s="49"/>
      <c r="C125" s="50" t="s">
        <v>62</v>
      </c>
    </row>
    <row r="126" spans="2:3" x14ac:dyDescent="0.25">
      <c r="B126" s="49"/>
      <c r="C126" s="50" t="s">
        <v>51</v>
      </c>
    </row>
    <row r="127" spans="2:3" x14ac:dyDescent="0.25">
      <c r="B127" s="49"/>
    </row>
    <row r="128" spans="2:3" x14ac:dyDescent="0.25">
      <c r="B128" s="49" t="s">
        <v>82</v>
      </c>
    </row>
    <row r="129" spans="2:3" x14ac:dyDescent="0.25">
      <c r="B129" s="49"/>
      <c r="C129" s="211" t="s">
        <v>251</v>
      </c>
    </row>
    <row r="130" spans="2:3" x14ac:dyDescent="0.25">
      <c r="B130" s="49"/>
      <c r="C130" s="50" t="s">
        <v>61</v>
      </c>
    </row>
    <row r="131" spans="2:3" x14ac:dyDescent="0.25">
      <c r="B131" s="49"/>
      <c r="C131" s="50" t="s">
        <v>64</v>
      </c>
    </row>
    <row r="132" spans="2:3" x14ac:dyDescent="0.25">
      <c r="B132" s="49"/>
      <c r="C132" s="50"/>
    </row>
    <row r="133" spans="2:3" x14ac:dyDescent="0.25">
      <c r="B133" s="49"/>
      <c r="C133" s="53" t="s">
        <v>69</v>
      </c>
    </row>
    <row r="134" spans="2:3" x14ac:dyDescent="0.25">
      <c r="B134" s="49"/>
      <c r="C134" s="211" t="s">
        <v>252</v>
      </c>
    </row>
    <row r="135" spans="2:3" x14ac:dyDescent="0.25">
      <c r="B135" s="49"/>
      <c r="C135" s="50" t="s">
        <v>66</v>
      </c>
    </row>
    <row r="136" spans="2:3" x14ac:dyDescent="0.25">
      <c r="B136" s="49"/>
      <c r="C136" s="50" t="s">
        <v>62</v>
      </c>
    </row>
    <row r="137" spans="2:3" x14ac:dyDescent="0.25">
      <c r="C137" s="50" t="s">
        <v>51</v>
      </c>
    </row>
    <row r="139" spans="2:3" x14ac:dyDescent="0.25">
      <c r="B139" s="49" t="s">
        <v>83</v>
      </c>
    </row>
    <row r="140" spans="2:3" x14ac:dyDescent="0.25">
      <c r="C140" s="50" t="s">
        <v>67</v>
      </c>
    </row>
  </sheetData>
  <pageMargins left="0.7" right="0.7" top="0.75" bottom="0.75" header="0.3" footer="0.3"/>
  <pageSetup orientation="portrait" r:id="rId1"/>
  <headerFooter>
    <oddFooter>&amp;C&amp;1#&amp;"Calibri"&amp;10&amp;K000000Consumer Sensitive (Confidential)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126"/>
  <sheetViews>
    <sheetView showGridLines="0" tabSelected="1" zoomScale="85" zoomScaleNormal="85" workbookViewId="0">
      <pane ySplit="15" topLeftCell="A16" activePane="bottomLeft" state="frozen"/>
      <selection pane="bottomLeft" activeCell="A6" sqref="A6"/>
    </sheetView>
  </sheetViews>
  <sheetFormatPr defaultColWidth="9.109375" defaultRowHeight="13.2" x14ac:dyDescent="0.25"/>
  <cols>
    <col min="1" max="1" width="53.109375" style="76" customWidth="1"/>
    <col min="2" max="2" width="14" style="76" customWidth="1"/>
    <col min="3" max="3" width="26.6640625" style="76" customWidth="1"/>
    <col min="4" max="13" width="10.6640625" style="76" customWidth="1"/>
    <col min="14" max="14" width="16.33203125" style="76" customWidth="1"/>
    <col min="15" max="16384" width="9.109375" style="76"/>
  </cols>
  <sheetData>
    <row r="1" spans="1:13" ht="17.399999999999999" x14ac:dyDescent="0.25">
      <c r="A1" s="73" t="s">
        <v>195</v>
      </c>
      <c r="B1" s="74"/>
      <c r="C1" s="75"/>
      <c r="D1" s="75"/>
      <c r="E1" s="75"/>
      <c r="F1" s="75"/>
      <c r="G1" s="75"/>
      <c r="H1" s="75"/>
      <c r="I1" s="75"/>
      <c r="J1" s="75"/>
      <c r="K1" s="75"/>
      <c r="L1" s="4"/>
      <c r="M1" s="138" t="s">
        <v>238</v>
      </c>
    </row>
    <row r="2" spans="1:13" ht="17.399999999999999" x14ac:dyDescent="0.25">
      <c r="A2" s="209"/>
      <c r="B2" s="74"/>
      <c r="C2" s="75"/>
      <c r="D2" s="75"/>
      <c r="E2" s="75"/>
      <c r="F2" s="75"/>
      <c r="G2" s="75"/>
      <c r="H2" s="75"/>
      <c r="I2" s="75"/>
      <c r="J2" s="75"/>
      <c r="K2" s="75"/>
      <c r="L2" s="4"/>
      <c r="M2" s="77"/>
    </row>
    <row r="3" spans="1:13" ht="13.8" thickBot="1" x14ac:dyDescent="0.3">
      <c r="A3" s="209"/>
      <c r="B3" s="79"/>
      <c r="C3" s="75"/>
      <c r="D3" s="30" t="s">
        <v>99</v>
      </c>
      <c r="E3" s="3" t="s">
        <v>3</v>
      </c>
      <c r="F3" s="30" t="s">
        <v>92</v>
      </c>
      <c r="G3" s="3" t="s">
        <v>3</v>
      </c>
      <c r="H3" s="30" t="s">
        <v>25</v>
      </c>
      <c r="I3" s="31" t="s">
        <v>3</v>
      </c>
      <c r="J3" s="30" t="s">
        <v>4</v>
      </c>
      <c r="K3" s="3" t="s">
        <v>3</v>
      </c>
      <c r="L3" s="2" t="s">
        <v>5</v>
      </c>
      <c r="M3" s="3" t="s">
        <v>3</v>
      </c>
    </row>
    <row r="4" spans="1:13" ht="14.4" thickTop="1" thickBot="1" x14ac:dyDescent="0.3">
      <c r="A4" s="80"/>
      <c r="B4" s="81"/>
      <c r="C4" s="6" t="s">
        <v>95</v>
      </c>
      <c r="D4" s="67">
        <v>9</v>
      </c>
      <c r="E4" s="62">
        <f>1.2*D4</f>
        <v>10.799999999999999</v>
      </c>
      <c r="F4" s="67">
        <v>9.1579999999999995</v>
      </c>
      <c r="G4" s="62">
        <f>3.3*F4</f>
        <v>30.221399999999996</v>
      </c>
      <c r="H4" s="64">
        <v>14.7</v>
      </c>
      <c r="I4" s="62">
        <f>5*H4</f>
        <v>73.5</v>
      </c>
      <c r="J4" s="64">
        <v>10</v>
      </c>
      <c r="K4" s="82">
        <f>J4* 12</f>
        <v>120</v>
      </c>
      <c r="L4" s="64">
        <f>L17</f>
        <v>6.25</v>
      </c>
      <c r="M4" s="62">
        <f>24*L4</f>
        <v>150</v>
      </c>
    </row>
    <row r="5" spans="1:13" ht="14.4" thickTop="1" thickBot="1" x14ac:dyDescent="0.3">
      <c r="A5" s="83"/>
      <c r="B5" s="81"/>
      <c r="C5" s="6" t="s">
        <v>9</v>
      </c>
      <c r="D5" s="68">
        <f>SUMIF(B20:B119,"TRUE",D20:D119)</f>
        <v>0</v>
      </c>
      <c r="E5" s="62">
        <f>SUMIF(B20:B119,"TRUE",E20:E119)</f>
        <v>0</v>
      </c>
      <c r="F5" s="68">
        <f>SUMIF(B20:B119,"TRUE",F20:F119)</f>
        <v>0</v>
      </c>
      <c r="G5" s="62">
        <f>SUMIF(B20:B119,"TRUE",G20:G119)</f>
        <v>0</v>
      </c>
      <c r="H5" s="69">
        <f>SUMIF(B20:B119,"TRUE",H20:H119)</f>
        <v>0</v>
      </c>
      <c r="I5" s="70">
        <f>SUMIF(B20:B119,"TRUE",I20:I119)</f>
        <v>0</v>
      </c>
      <c r="J5" s="71">
        <f>SUMIF(B20:B119,"TRUE",J20:J119)</f>
        <v>0</v>
      </c>
      <c r="K5" s="70">
        <f>SUMIF(B20:B119,"TRUE",K20:K119)</f>
        <v>0</v>
      </c>
      <c r="L5" s="71">
        <f>SUMIF(B20:B119,"TRUE",L20:L119)</f>
        <v>0</v>
      </c>
      <c r="M5" s="70">
        <f>SUMIF(B20:B119,"TRUE",M20:M119)</f>
        <v>0</v>
      </c>
    </row>
    <row r="6" spans="1:13" ht="14.4" thickTop="1" thickBot="1" x14ac:dyDescent="0.3">
      <c r="A6" s="80"/>
      <c r="B6" s="81"/>
      <c r="C6" s="6"/>
      <c r="D6" s="6"/>
      <c r="E6" s="6"/>
      <c r="F6" s="6"/>
      <c r="G6" s="6"/>
      <c r="H6" s="29"/>
      <c r="I6" s="29"/>
      <c r="J6" s="29"/>
      <c r="K6" s="29"/>
      <c r="L6" s="7"/>
      <c r="M6" s="8"/>
    </row>
    <row r="7" spans="1:13" ht="14.4" thickTop="1" thickBot="1" x14ac:dyDescent="0.3">
      <c r="A7" s="80"/>
      <c r="B7" s="81"/>
      <c r="C7" s="63" t="s">
        <v>10</v>
      </c>
      <c r="D7" s="64">
        <f>D4-D5</f>
        <v>9</v>
      </c>
      <c r="E7" s="65">
        <f>E4-E5</f>
        <v>10.799999999999999</v>
      </c>
      <c r="F7" s="64">
        <f>F4-F5</f>
        <v>9.1579999999999995</v>
      </c>
      <c r="G7" s="65">
        <f>G4-G5</f>
        <v>30.221399999999996</v>
      </c>
      <c r="H7" s="64">
        <f t="shared" ref="H7:J7" si="0">H4-H5</f>
        <v>14.7</v>
      </c>
      <c r="I7" s="62">
        <f>I4-I5</f>
        <v>73.5</v>
      </c>
      <c r="J7" s="66">
        <f t="shared" si="0"/>
        <v>10</v>
      </c>
      <c r="K7" s="62">
        <f>K4-K5</f>
        <v>120</v>
      </c>
      <c r="L7" s="66">
        <f>L4-L5</f>
        <v>6.25</v>
      </c>
      <c r="M7" s="62">
        <f>M4-M5</f>
        <v>150</v>
      </c>
    </row>
    <row r="8" spans="1:13" ht="13.8" thickTop="1" x14ac:dyDescent="0.25">
      <c r="A8" s="80"/>
      <c r="B8" s="81"/>
      <c r="C8" s="6"/>
      <c r="D8" s="6"/>
      <c r="E8" s="6"/>
      <c r="F8" s="6"/>
      <c r="G8" s="6"/>
      <c r="H8" s="6"/>
      <c r="I8" s="6"/>
      <c r="J8" s="6"/>
      <c r="K8" s="6"/>
      <c r="L8" s="4"/>
      <c r="M8" s="5"/>
    </row>
    <row r="9" spans="1:13" ht="17.399999999999999" x14ac:dyDescent="0.25">
      <c r="A9" s="84" t="s">
        <v>11</v>
      </c>
      <c r="B9" s="74"/>
      <c r="C9" s="75"/>
      <c r="D9" s="75"/>
      <c r="E9" s="75"/>
      <c r="F9" s="75"/>
      <c r="G9" s="75"/>
      <c r="H9" s="75"/>
      <c r="I9" s="75"/>
      <c r="J9" s="75"/>
      <c r="K9" s="75"/>
      <c r="L9" s="4"/>
      <c r="M9" s="5"/>
    </row>
    <row r="10" spans="1:13" ht="12.75" customHeight="1" x14ac:dyDescent="0.25">
      <c r="A10" s="85" t="s">
        <v>12</v>
      </c>
      <c r="B10" s="74"/>
      <c r="C10" s="75"/>
      <c r="D10" s="75"/>
      <c r="E10" s="75"/>
      <c r="F10" s="75"/>
      <c r="G10" s="75"/>
      <c r="H10" s="75"/>
      <c r="I10" s="75"/>
      <c r="J10" s="75"/>
      <c r="K10" s="75"/>
      <c r="L10" s="4"/>
      <c r="M10" s="5"/>
    </row>
    <row r="11" spans="1:13" ht="13.5" customHeight="1" x14ac:dyDescent="0.25">
      <c r="A11" s="85" t="s">
        <v>13</v>
      </c>
      <c r="B11" s="74"/>
      <c r="C11" s="75"/>
      <c r="D11" s="75"/>
      <c r="E11" s="75"/>
      <c r="F11" s="75"/>
      <c r="G11" s="75"/>
      <c r="H11" s="75"/>
      <c r="I11" s="75"/>
      <c r="J11" s="75"/>
      <c r="K11" s="75"/>
      <c r="L11" s="4"/>
      <c r="M11" s="5"/>
    </row>
    <row r="12" spans="1:13" ht="12.75" customHeight="1" x14ac:dyDescent="0.25">
      <c r="A12" s="85" t="s">
        <v>14</v>
      </c>
      <c r="B12" s="74"/>
      <c r="C12" s="75"/>
      <c r="D12" s="75"/>
      <c r="E12" s="75"/>
      <c r="F12" s="75"/>
      <c r="G12" s="75"/>
      <c r="H12" s="75"/>
      <c r="I12" s="75"/>
      <c r="J12" s="75"/>
      <c r="K12" s="75"/>
      <c r="L12" s="4"/>
      <c r="M12" s="5"/>
    </row>
    <row r="13" spans="1:13" ht="13.8" thickBot="1" x14ac:dyDescent="0.3">
      <c r="A13" s="78"/>
      <c r="B13" s="79"/>
      <c r="C13" s="75"/>
      <c r="D13" s="75"/>
      <c r="E13" s="75"/>
      <c r="F13" s="75"/>
      <c r="G13" s="75"/>
      <c r="H13" s="86"/>
      <c r="I13" s="86"/>
      <c r="J13" s="86"/>
      <c r="K13" s="75"/>
      <c r="L13" s="4"/>
      <c r="M13" s="5"/>
    </row>
    <row r="14" spans="1:13" ht="14.4" thickTop="1" thickBot="1" x14ac:dyDescent="0.3">
      <c r="A14" s="35" t="s">
        <v>0</v>
      </c>
      <c r="B14" s="35" t="s">
        <v>1</v>
      </c>
      <c r="C14" s="36" t="s">
        <v>2</v>
      </c>
      <c r="D14" s="56" t="s">
        <v>100</v>
      </c>
      <c r="E14" s="57" t="s">
        <v>3</v>
      </c>
      <c r="F14" s="56" t="s">
        <v>92</v>
      </c>
      <c r="G14" s="57" t="s">
        <v>3</v>
      </c>
      <c r="H14" s="37" t="s">
        <v>25</v>
      </c>
      <c r="I14" s="38" t="s">
        <v>3</v>
      </c>
      <c r="J14" s="37" t="s">
        <v>4</v>
      </c>
      <c r="K14" s="39" t="s">
        <v>3</v>
      </c>
      <c r="L14" s="37" t="s">
        <v>5</v>
      </c>
      <c r="M14" s="39" t="s">
        <v>3</v>
      </c>
    </row>
    <row r="15" spans="1:13" ht="16.5" customHeight="1" thickTop="1" x14ac:dyDescent="0.25">
      <c r="A15" s="139"/>
      <c r="B15" s="93" t="b">
        <v>0</v>
      </c>
      <c r="C15" s="1"/>
      <c r="D15" s="1"/>
      <c r="E15" s="1"/>
      <c r="F15" s="1"/>
      <c r="G15" s="1"/>
      <c r="H15" s="1"/>
      <c r="I15" s="1"/>
      <c r="J15" s="1"/>
      <c r="K15" s="1"/>
      <c r="L15" s="2"/>
      <c r="M15" s="3"/>
    </row>
    <row r="16" spans="1:13" ht="15" customHeight="1" thickBot="1" x14ac:dyDescent="0.3">
      <c r="A16" s="87" t="s">
        <v>101</v>
      </c>
      <c r="B16" s="197">
        <v>1</v>
      </c>
      <c r="C16" s="88"/>
      <c r="D16" s="89"/>
      <c r="E16" s="89"/>
      <c r="F16" s="89"/>
      <c r="G16" s="89"/>
      <c r="H16" s="89"/>
      <c r="I16" s="89"/>
      <c r="J16" s="89"/>
      <c r="K16" s="89"/>
      <c r="L16" s="90"/>
      <c r="M16" s="91"/>
    </row>
    <row r="17" spans="1:15" ht="13.8" thickBot="1" x14ac:dyDescent="0.3">
      <c r="A17" s="208" t="s">
        <v>94</v>
      </c>
      <c r="B17" s="207" t="b">
        <f>IF($B$16=1,TRUE)</f>
        <v>1</v>
      </c>
      <c r="C17" s="141"/>
      <c r="D17" s="140"/>
      <c r="E17" s="141"/>
      <c r="F17" s="140"/>
      <c r="G17" s="141"/>
      <c r="H17" s="142"/>
      <c r="I17" s="143"/>
      <c r="J17" s="142"/>
      <c r="K17" s="143"/>
      <c r="L17" s="60">
        <v>6.25</v>
      </c>
      <c r="M17" s="95">
        <f xml:space="preserve"> L17*24</f>
        <v>150</v>
      </c>
    </row>
    <row r="18" spans="1:15" x14ac:dyDescent="0.25">
      <c r="A18" s="92"/>
      <c r="B18" s="93"/>
      <c r="C18" s="96"/>
      <c r="D18" s="97"/>
      <c r="E18" s="96"/>
      <c r="F18" s="97"/>
      <c r="G18" s="96"/>
      <c r="H18" s="96"/>
      <c r="I18" s="96"/>
      <c r="J18" s="96"/>
      <c r="K18" s="96"/>
      <c r="L18" s="98"/>
      <c r="M18" s="99"/>
    </row>
    <row r="19" spans="1:15" ht="15" customHeight="1" thickBot="1" x14ac:dyDescent="0.3">
      <c r="A19" s="87" t="s">
        <v>180</v>
      </c>
      <c r="B19" s="197">
        <v>0</v>
      </c>
      <c r="C19" s="88"/>
      <c r="D19" s="89"/>
      <c r="E19" s="89"/>
      <c r="F19" s="89"/>
      <c r="G19" s="89"/>
      <c r="H19" s="89"/>
      <c r="I19" s="89"/>
      <c r="J19" s="89"/>
      <c r="K19" s="89"/>
      <c r="L19" s="90"/>
      <c r="M19" s="198"/>
    </row>
    <row r="20" spans="1:15" ht="13.8" thickBot="1" x14ac:dyDescent="0.3">
      <c r="A20" s="208" t="s">
        <v>191</v>
      </c>
      <c r="B20" s="207" t="b">
        <f>IF($B$19=1,TRUE)</f>
        <v>0</v>
      </c>
      <c r="C20" s="94" t="s">
        <v>6</v>
      </c>
      <c r="D20" s="125"/>
      <c r="E20" s="95"/>
      <c r="F20" s="125"/>
      <c r="G20" s="95"/>
      <c r="H20" s="126"/>
      <c r="I20" s="127"/>
      <c r="J20" s="125"/>
      <c r="K20" s="72"/>
      <c r="L20" s="103">
        <v>1.0780000000000001</v>
      </c>
      <c r="M20" s="104">
        <f>L20*24.59</f>
        <v>26.508020000000002</v>
      </c>
      <c r="N20" s="210"/>
    </row>
    <row r="21" spans="1:15" ht="13.8" thickBot="1" x14ac:dyDescent="0.3">
      <c r="A21" s="208" t="s">
        <v>192</v>
      </c>
      <c r="B21" s="207" t="b">
        <f>IF($B$19=2,TRUE)</f>
        <v>0</v>
      </c>
      <c r="C21" s="94" t="s">
        <v>6</v>
      </c>
      <c r="D21" s="125"/>
      <c r="E21" s="95"/>
      <c r="F21" s="125"/>
      <c r="G21" s="95"/>
      <c r="H21" s="126"/>
      <c r="I21" s="127"/>
      <c r="J21" s="125"/>
      <c r="K21" s="206"/>
      <c r="L21" s="125">
        <v>2</v>
      </c>
      <c r="M21" s="72">
        <f>L21*24.46</f>
        <v>48.92</v>
      </c>
      <c r="N21" s="210"/>
    </row>
    <row r="22" spans="1:15" ht="13.8" thickBot="1" x14ac:dyDescent="0.3">
      <c r="A22" s="208" t="s">
        <v>193</v>
      </c>
      <c r="B22" s="207" t="b">
        <f>IF($B$19=3,TRUE)</f>
        <v>0</v>
      </c>
      <c r="C22" s="94" t="s">
        <v>6</v>
      </c>
      <c r="D22" s="125"/>
      <c r="E22" s="95"/>
      <c r="F22" s="125"/>
      <c r="G22" s="95"/>
      <c r="H22" s="126"/>
      <c r="I22" s="127"/>
      <c r="J22" s="125"/>
      <c r="K22" s="206"/>
      <c r="L22" s="125">
        <v>1.9750000000000001</v>
      </c>
      <c r="M22" s="72">
        <f>L22*24.41</f>
        <v>48.20975</v>
      </c>
      <c r="N22" s="210"/>
    </row>
    <row r="23" spans="1:15" x14ac:dyDescent="0.25">
      <c r="A23" s="92"/>
      <c r="B23" s="101"/>
      <c r="C23" s="96"/>
      <c r="D23" s="96"/>
      <c r="E23" s="96"/>
      <c r="F23" s="96"/>
      <c r="G23" s="96"/>
      <c r="H23" s="96"/>
      <c r="I23" s="96"/>
      <c r="J23" s="96"/>
      <c r="K23" s="96"/>
      <c r="L23" s="98"/>
      <c r="M23" s="99"/>
      <c r="N23" s="78"/>
    </row>
    <row r="24" spans="1:15" s="105" customFormat="1" ht="15" customHeight="1" thickBot="1" x14ac:dyDescent="0.3">
      <c r="A24" s="87" t="s">
        <v>96</v>
      </c>
      <c r="B24" s="197">
        <v>0</v>
      </c>
      <c r="C24" s="106"/>
      <c r="D24" s="107"/>
      <c r="E24" s="107"/>
      <c r="F24" s="107"/>
      <c r="G24" s="107"/>
      <c r="H24" s="61"/>
      <c r="I24" s="58"/>
      <c r="J24" s="61"/>
      <c r="K24" s="58"/>
      <c r="L24" s="61"/>
      <c r="M24" s="108"/>
      <c r="O24" s="109"/>
    </row>
    <row r="25" spans="1:15" ht="13.8" thickBot="1" x14ac:dyDescent="0.3">
      <c r="A25" s="208" t="s">
        <v>234</v>
      </c>
      <c r="B25" s="207" t="b">
        <f>IF($B$24=1,TRUE)</f>
        <v>0</v>
      </c>
      <c r="C25" s="110" t="s">
        <v>6</v>
      </c>
      <c r="D25" s="60">
        <v>0.41</v>
      </c>
      <c r="E25" s="72">
        <f>D25*1.2</f>
        <v>0.49199999999999994</v>
      </c>
      <c r="F25" s="60"/>
      <c r="G25" s="72"/>
      <c r="H25" s="60"/>
      <c r="I25" s="72"/>
      <c r="J25" s="103">
        <f>K25/12</f>
        <v>4.5555555555555551E-2</v>
      </c>
      <c r="K25" s="104">
        <f>E25/0.9</f>
        <v>0.54666666666666663</v>
      </c>
      <c r="L25" s="103">
        <f>M25/24</f>
        <v>2.5308641975308643E-2</v>
      </c>
      <c r="M25" s="104">
        <f>K25/0.9</f>
        <v>0.6074074074074074</v>
      </c>
      <c r="N25" s="105"/>
    </row>
    <row r="26" spans="1:15" ht="13.8" thickBot="1" x14ac:dyDescent="0.3">
      <c r="A26" s="208" t="s">
        <v>236</v>
      </c>
      <c r="B26" s="207" t="b">
        <f>IF($B$24=2,TRUE)</f>
        <v>0</v>
      </c>
      <c r="C26" s="110" t="s">
        <v>6</v>
      </c>
      <c r="D26" s="60">
        <v>0.82</v>
      </c>
      <c r="E26" s="72">
        <f t="shared" ref="E26:E27" si="1">D26*1.2</f>
        <v>0.98399999999999987</v>
      </c>
      <c r="F26" s="60"/>
      <c r="G26" s="72"/>
      <c r="H26" s="60"/>
      <c r="I26" s="72"/>
      <c r="J26" s="103">
        <f>K26/12</f>
        <v>9.1111111111111101E-2</v>
      </c>
      <c r="K26" s="104">
        <f t="shared" ref="K26:K27" si="2">E26/0.9</f>
        <v>1.0933333333333333</v>
      </c>
      <c r="L26" s="103">
        <f t="shared" ref="L26:L27" si="3">M26/24</f>
        <v>5.0617283950617285E-2</v>
      </c>
      <c r="M26" s="104">
        <f t="shared" ref="M26:M27" si="4">K26/0.9</f>
        <v>1.2148148148148148</v>
      </c>
      <c r="N26" s="105"/>
    </row>
    <row r="27" spans="1:15" ht="13.8" thickBot="1" x14ac:dyDescent="0.3">
      <c r="A27" s="208" t="s">
        <v>235</v>
      </c>
      <c r="B27" s="207" t="b">
        <f>IF($B$24=3,TRUE)</f>
        <v>0</v>
      </c>
      <c r="C27" s="110" t="s">
        <v>6</v>
      </c>
      <c r="D27" s="60">
        <f>0.41+0.43</f>
        <v>0.84</v>
      </c>
      <c r="E27" s="72">
        <f t="shared" si="1"/>
        <v>1.008</v>
      </c>
      <c r="F27" s="60"/>
      <c r="G27" s="72"/>
      <c r="H27" s="60"/>
      <c r="I27" s="72"/>
      <c r="J27" s="103">
        <f t="shared" ref="J27" si="5">K27/12</f>
        <v>9.3333333333333324E-2</v>
      </c>
      <c r="K27" s="104">
        <f t="shared" si="2"/>
        <v>1.1199999999999999</v>
      </c>
      <c r="L27" s="103">
        <f t="shared" si="3"/>
        <v>5.1851851851851843E-2</v>
      </c>
      <c r="M27" s="104">
        <f t="shared" si="4"/>
        <v>1.2444444444444442</v>
      </c>
    </row>
    <row r="28" spans="1:15" x14ac:dyDescent="0.25">
      <c r="A28" s="92"/>
      <c r="B28" s="101"/>
      <c r="C28" s="112"/>
      <c r="D28" s="112"/>
      <c r="E28" s="112"/>
      <c r="F28" s="112"/>
      <c r="G28" s="112"/>
      <c r="H28" s="46"/>
      <c r="I28" s="47"/>
      <c r="J28" s="46"/>
      <c r="K28" s="114"/>
      <c r="L28" s="46"/>
      <c r="M28" s="47"/>
    </row>
    <row r="29" spans="1:15" ht="15" customHeight="1" thickBot="1" x14ac:dyDescent="0.3">
      <c r="A29" s="87" t="s">
        <v>203</v>
      </c>
      <c r="B29" s="100"/>
      <c r="C29" s="40"/>
      <c r="D29" s="40"/>
      <c r="E29" s="40"/>
      <c r="F29" s="40"/>
      <c r="G29" s="40"/>
      <c r="H29" s="41"/>
      <c r="I29" s="59"/>
      <c r="J29" s="42"/>
      <c r="K29" s="43"/>
      <c r="L29" s="42"/>
      <c r="M29" s="44"/>
    </row>
    <row r="30" spans="1:15" ht="13.8" thickBot="1" x14ac:dyDescent="0.3">
      <c r="A30" s="208" t="s">
        <v>204</v>
      </c>
      <c r="B30" s="207" t="b">
        <v>0</v>
      </c>
      <c r="C30" s="94" t="s">
        <v>146</v>
      </c>
      <c r="D30" s="125"/>
      <c r="E30" s="95"/>
      <c r="F30" s="125"/>
      <c r="G30" s="95"/>
      <c r="H30" s="126"/>
      <c r="I30" s="127"/>
      <c r="J30" s="125"/>
      <c r="K30" s="72"/>
      <c r="L30" s="103">
        <v>0</v>
      </c>
      <c r="M30" s="104">
        <v>0</v>
      </c>
      <c r="N30" s="128"/>
    </row>
    <row r="31" spans="1:15" x14ac:dyDescent="0.2">
      <c r="A31" s="146"/>
      <c r="B31" s="101"/>
      <c r="C31" s="96"/>
      <c r="D31" s="129"/>
      <c r="E31" s="147"/>
      <c r="F31" s="129"/>
      <c r="G31" s="147"/>
      <c r="H31" s="130"/>
      <c r="I31" s="145"/>
      <c r="J31" s="129"/>
      <c r="K31" s="131"/>
      <c r="L31" s="144"/>
      <c r="M31" s="145"/>
    </row>
    <row r="32" spans="1:15" ht="15" customHeight="1" thickBot="1" x14ac:dyDescent="0.3">
      <c r="A32" s="87" t="s">
        <v>97</v>
      </c>
      <c r="B32" s="197">
        <v>0</v>
      </c>
      <c r="C32" s="115"/>
      <c r="D32" s="115"/>
      <c r="E32" s="115"/>
      <c r="F32" s="115"/>
      <c r="G32" s="115"/>
      <c r="H32" s="116"/>
      <c r="I32" s="117"/>
      <c r="J32" s="90"/>
      <c r="K32" s="119"/>
      <c r="L32" s="90"/>
      <c r="M32" s="91"/>
    </row>
    <row r="33" spans="1:14" ht="13.8" thickBot="1" x14ac:dyDescent="0.3">
      <c r="A33" s="208" t="s">
        <v>196</v>
      </c>
      <c r="B33" s="207" t="b">
        <f>IF($B$32=1,TRUE)</f>
        <v>0</v>
      </c>
      <c r="C33" s="102" t="s">
        <v>6</v>
      </c>
      <c r="D33" s="111"/>
      <c r="E33" s="72"/>
      <c r="F33" s="111">
        <v>0.4</v>
      </c>
      <c r="G33" s="72">
        <f>F33*3.3</f>
        <v>1.32</v>
      </c>
      <c r="H33" s="60"/>
      <c r="I33" s="104"/>
      <c r="J33" s="103"/>
      <c r="K33" s="104"/>
      <c r="L33" s="103">
        <f>M33/24</f>
        <v>6.1111111111111116E-2</v>
      </c>
      <c r="M33" s="104">
        <f>G33/0.9</f>
        <v>1.4666666666666668</v>
      </c>
      <c r="N33" s="105"/>
    </row>
    <row r="34" spans="1:14" ht="13.8" thickBot="1" x14ac:dyDescent="0.3">
      <c r="A34" s="208" t="s">
        <v>197</v>
      </c>
      <c r="B34" s="207" t="b">
        <f>IF($B$32=2,TRUE)</f>
        <v>0</v>
      </c>
      <c r="C34" s="102" t="s">
        <v>6</v>
      </c>
      <c r="D34" s="111"/>
      <c r="E34" s="72"/>
      <c r="F34" s="111">
        <f>F33*2</f>
        <v>0.8</v>
      </c>
      <c r="G34" s="72">
        <f t="shared" ref="G34:G37" si="6">F34*3.3</f>
        <v>2.64</v>
      </c>
      <c r="H34" s="60"/>
      <c r="I34" s="104"/>
      <c r="J34" s="103"/>
      <c r="K34" s="104"/>
      <c r="L34" s="103">
        <f t="shared" ref="L34:L37" si="7">M34/24</f>
        <v>0.12222222222222223</v>
      </c>
      <c r="M34" s="104">
        <f t="shared" ref="M34:M37" si="8">G34/0.9</f>
        <v>2.9333333333333336</v>
      </c>
    </row>
    <row r="35" spans="1:14" ht="13.8" thickBot="1" x14ac:dyDescent="0.3">
      <c r="A35" s="208" t="s">
        <v>198</v>
      </c>
      <c r="B35" s="207" t="b">
        <f>IF($B$32=3,TRUE)</f>
        <v>0</v>
      </c>
      <c r="C35" s="102" t="s">
        <v>6</v>
      </c>
      <c r="D35" s="111"/>
      <c r="E35" s="72"/>
      <c r="F35" s="111">
        <v>0.29499999999999998</v>
      </c>
      <c r="G35" s="72">
        <f t="shared" si="6"/>
        <v>0.97349999999999992</v>
      </c>
      <c r="H35" s="60"/>
      <c r="I35" s="104"/>
      <c r="J35" s="103"/>
      <c r="K35" s="104"/>
      <c r="L35" s="103">
        <f t="shared" si="7"/>
        <v>4.506944444444444E-2</v>
      </c>
      <c r="M35" s="104">
        <f t="shared" si="8"/>
        <v>1.0816666666666666</v>
      </c>
    </row>
    <row r="36" spans="1:14" ht="13.8" thickBot="1" x14ac:dyDescent="0.3">
      <c r="A36" s="208" t="s">
        <v>199</v>
      </c>
      <c r="B36" s="207" t="b">
        <f>IF($B$32=4,TRUE)</f>
        <v>0</v>
      </c>
      <c r="C36" s="102" t="s">
        <v>6</v>
      </c>
      <c r="D36" s="111"/>
      <c r="E36" s="72"/>
      <c r="F36" s="111">
        <v>0.86</v>
      </c>
      <c r="G36" s="72">
        <f t="shared" si="6"/>
        <v>2.8379999999999996</v>
      </c>
      <c r="H36" s="60"/>
      <c r="I36" s="104"/>
      <c r="J36" s="103"/>
      <c r="K36" s="104"/>
      <c r="L36" s="103">
        <f t="shared" si="7"/>
        <v>0.13138888888888886</v>
      </c>
      <c r="M36" s="104">
        <f t="shared" si="8"/>
        <v>3.1533333333333329</v>
      </c>
    </row>
    <row r="37" spans="1:14" ht="13.8" thickBot="1" x14ac:dyDescent="0.3">
      <c r="A37" s="208" t="s">
        <v>200</v>
      </c>
      <c r="B37" s="207" t="b">
        <f>IF($B$32=5,TRUE)</f>
        <v>0</v>
      </c>
      <c r="C37" s="102" t="s">
        <v>6</v>
      </c>
      <c r="D37" s="111"/>
      <c r="E37" s="72"/>
      <c r="F37" s="111">
        <v>0.89500000000000002</v>
      </c>
      <c r="G37" s="72">
        <f t="shared" si="6"/>
        <v>2.9535</v>
      </c>
      <c r="H37" s="60"/>
      <c r="I37" s="104"/>
      <c r="J37" s="103"/>
      <c r="K37" s="104"/>
      <c r="L37" s="103">
        <f t="shared" si="7"/>
        <v>0.13673611111111111</v>
      </c>
      <c r="M37" s="104">
        <f t="shared" si="8"/>
        <v>3.2816666666666667</v>
      </c>
    </row>
    <row r="38" spans="1:14" x14ac:dyDescent="0.25">
      <c r="A38" s="120"/>
      <c r="B38" s="121"/>
      <c r="C38" s="122"/>
      <c r="D38" s="122"/>
      <c r="E38" s="122"/>
      <c r="F38" s="122"/>
      <c r="G38" s="122"/>
      <c r="H38" s="123"/>
      <c r="I38" s="124"/>
      <c r="J38" s="113"/>
      <c r="K38" s="114"/>
      <c r="L38" s="113"/>
      <c r="M38" s="114"/>
    </row>
    <row r="39" spans="1:14" ht="13.8" thickBot="1" x14ac:dyDescent="0.3">
      <c r="A39" s="87" t="s">
        <v>201</v>
      </c>
      <c r="B39" s="100"/>
      <c r="C39" s="40"/>
      <c r="D39" s="40"/>
      <c r="E39" s="40"/>
      <c r="F39" s="40"/>
      <c r="G39" s="40"/>
      <c r="H39" s="41"/>
      <c r="I39" s="148"/>
      <c r="J39" s="42"/>
      <c r="K39" s="43"/>
      <c r="L39" s="42"/>
      <c r="M39" s="44"/>
    </row>
    <row r="40" spans="1:14" ht="13.8" thickBot="1" x14ac:dyDescent="0.3">
      <c r="A40" s="208" t="s">
        <v>215</v>
      </c>
      <c r="B40" s="207" t="b">
        <v>0</v>
      </c>
      <c r="C40" s="94" t="s">
        <v>7</v>
      </c>
      <c r="D40" s="125"/>
      <c r="E40" s="95"/>
      <c r="F40" s="125"/>
      <c r="G40" s="95"/>
      <c r="H40" s="126">
        <v>0.5</v>
      </c>
      <c r="I40" s="104">
        <f>H40*5</f>
        <v>2.5</v>
      </c>
      <c r="J40" s="125"/>
      <c r="K40" s="72"/>
      <c r="L40" s="103">
        <f>M40/24</f>
        <v>0.11574074074074074</v>
      </c>
      <c r="M40" s="104">
        <f>I40/0.9</f>
        <v>2.7777777777777777</v>
      </c>
    </row>
    <row r="41" spans="1:14" ht="13.8" thickBot="1" x14ac:dyDescent="0.3">
      <c r="A41" s="208" t="s">
        <v>212</v>
      </c>
      <c r="B41" s="207" t="b">
        <v>0</v>
      </c>
      <c r="C41" s="94" t="s">
        <v>7</v>
      </c>
      <c r="D41" s="125"/>
      <c r="E41" s="95"/>
      <c r="F41" s="125"/>
      <c r="G41" s="95"/>
      <c r="H41" s="126">
        <v>0.5</v>
      </c>
      <c r="I41" s="104">
        <f t="shared" ref="I41:I44" si="9">H41*5</f>
        <v>2.5</v>
      </c>
      <c r="J41" s="125"/>
      <c r="K41" s="72"/>
      <c r="L41" s="103">
        <f t="shared" ref="L41:L44" si="10">M41/24</f>
        <v>0.11574074074074074</v>
      </c>
      <c r="M41" s="104">
        <f t="shared" ref="M41:M44" si="11">I41/0.9</f>
        <v>2.7777777777777777</v>
      </c>
    </row>
    <row r="42" spans="1:14" ht="13.8" thickBot="1" x14ac:dyDescent="0.3">
      <c r="A42" s="208" t="s">
        <v>213</v>
      </c>
      <c r="B42" s="207" t="b">
        <v>0</v>
      </c>
      <c r="C42" s="94" t="s">
        <v>7</v>
      </c>
      <c r="D42" s="125"/>
      <c r="E42" s="95"/>
      <c r="F42" s="125"/>
      <c r="G42" s="95"/>
      <c r="H42" s="126">
        <v>0.5</v>
      </c>
      <c r="I42" s="104">
        <f t="shared" si="9"/>
        <v>2.5</v>
      </c>
      <c r="J42" s="125"/>
      <c r="K42" s="72"/>
      <c r="L42" s="103">
        <f t="shared" si="10"/>
        <v>0.11574074074074074</v>
      </c>
      <c r="M42" s="104">
        <f t="shared" si="11"/>
        <v>2.7777777777777777</v>
      </c>
    </row>
    <row r="43" spans="1:14" ht="13.8" thickBot="1" x14ac:dyDescent="0.3">
      <c r="A43" s="208" t="s">
        <v>214</v>
      </c>
      <c r="B43" s="207" t="b">
        <v>0</v>
      </c>
      <c r="C43" s="94" t="s">
        <v>7</v>
      </c>
      <c r="D43" s="125"/>
      <c r="E43" s="95"/>
      <c r="F43" s="125"/>
      <c r="G43" s="95"/>
      <c r="H43" s="126">
        <v>0.3</v>
      </c>
      <c r="I43" s="104">
        <f t="shared" si="9"/>
        <v>1.5</v>
      </c>
      <c r="J43" s="125"/>
      <c r="K43" s="72"/>
      <c r="L43" s="103">
        <f t="shared" si="10"/>
        <v>6.9444444444444434E-2</v>
      </c>
      <c r="M43" s="104">
        <f t="shared" si="11"/>
        <v>1.6666666666666665</v>
      </c>
    </row>
    <row r="44" spans="1:14" ht="13.8" thickBot="1" x14ac:dyDescent="0.3">
      <c r="A44" s="208" t="s">
        <v>111</v>
      </c>
      <c r="B44" s="207" t="b">
        <v>0</v>
      </c>
      <c r="C44" s="94" t="s">
        <v>7</v>
      </c>
      <c r="D44" s="125"/>
      <c r="E44" s="95"/>
      <c r="F44" s="125"/>
      <c r="G44" s="95"/>
      <c r="H44" s="126">
        <v>0.02</v>
      </c>
      <c r="I44" s="104">
        <f t="shared" si="9"/>
        <v>0.1</v>
      </c>
      <c r="J44" s="125"/>
      <c r="K44" s="72"/>
      <c r="L44" s="103">
        <f t="shared" si="10"/>
        <v>4.6296296296296302E-3</v>
      </c>
      <c r="M44" s="104">
        <f t="shared" si="11"/>
        <v>0.11111111111111112</v>
      </c>
    </row>
    <row r="45" spans="1:14" x14ac:dyDescent="0.2">
      <c r="A45" s="146"/>
      <c r="B45" s="101"/>
      <c r="C45" s="96"/>
      <c r="D45" s="129"/>
      <c r="E45" s="147"/>
      <c r="F45" s="129"/>
      <c r="G45" s="147"/>
      <c r="H45" s="130"/>
      <c r="I45" s="145"/>
      <c r="J45" s="129"/>
      <c r="K45" s="131"/>
      <c r="L45" s="144"/>
      <c r="M45" s="145"/>
    </row>
    <row r="46" spans="1:14" ht="13.8" thickBot="1" x14ac:dyDescent="0.3">
      <c r="A46" s="87" t="s">
        <v>102</v>
      </c>
      <c r="B46" s="100"/>
      <c r="C46" s="40"/>
      <c r="D46" s="40"/>
      <c r="E46" s="40"/>
      <c r="F46" s="40"/>
      <c r="G46" s="40"/>
      <c r="H46" s="41"/>
      <c r="I46" s="148"/>
      <c r="J46" s="42"/>
      <c r="K46" s="43"/>
      <c r="L46" s="42"/>
      <c r="M46" s="44"/>
    </row>
    <row r="47" spans="1:14" ht="13.8" thickBot="1" x14ac:dyDescent="0.3">
      <c r="A47" s="208" t="s">
        <v>115</v>
      </c>
      <c r="B47" s="207" t="b">
        <v>0</v>
      </c>
      <c r="C47" s="94" t="s">
        <v>229</v>
      </c>
      <c r="D47" s="125"/>
      <c r="E47" s="95"/>
      <c r="F47" s="125"/>
      <c r="G47" s="95"/>
      <c r="H47" s="126"/>
      <c r="I47" s="104"/>
      <c r="J47" s="125">
        <f t="shared" ref="J47:J51" si="12">K47/12</f>
        <v>0.80200000000000005</v>
      </c>
      <c r="K47" s="72">
        <v>9.6240000000000006</v>
      </c>
      <c r="L47" s="103">
        <f t="shared" ref="L47:L53" si="13">M47/24</f>
        <v>0.44555555555555554</v>
      </c>
      <c r="M47" s="104">
        <f t="shared" ref="M47:M51" si="14">IF(ISBLANK(K47),IF(ISBLANK(H47),L47*24,I47/0.9),K47/0.9)</f>
        <v>10.693333333333333</v>
      </c>
    </row>
    <row r="48" spans="1:14" ht="13.8" thickBot="1" x14ac:dyDescent="0.3">
      <c r="A48" s="208" t="s">
        <v>116</v>
      </c>
      <c r="B48" s="207" t="b">
        <v>0</v>
      </c>
      <c r="C48" s="94" t="s">
        <v>229</v>
      </c>
      <c r="D48" s="125"/>
      <c r="E48" s="95"/>
      <c r="F48" s="125"/>
      <c r="G48" s="95"/>
      <c r="H48" s="126"/>
      <c r="I48" s="104"/>
      <c r="J48" s="125">
        <f t="shared" si="12"/>
        <v>1.1379999999999999</v>
      </c>
      <c r="K48" s="72">
        <v>13.655999999999999</v>
      </c>
      <c r="L48" s="103">
        <f t="shared" si="13"/>
        <v>0.63222222222222213</v>
      </c>
      <c r="M48" s="104">
        <f t="shared" si="14"/>
        <v>15.173333333333332</v>
      </c>
    </row>
    <row r="49" spans="1:13" ht="13.8" thickBot="1" x14ac:dyDescent="0.3">
      <c r="A49" s="208" t="s">
        <v>117</v>
      </c>
      <c r="B49" s="207" t="b">
        <v>0</v>
      </c>
      <c r="C49" s="94" t="s">
        <v>230</v>
      </c>
      <c r="D49" s="125"/>
      <c r="E49" s="95"/>
      <c r="F49" s="125"/>
      <c r="G49" s="95"/>
      <c r="H49" s="126"/>
      <c r="I49" s="104"/>
      <c r="J49" s="125">
        <f t="shared" si="12"/>
        <v>1.163</v>
      </c>
      <c r="K49" s="72">
        <v>13.956</v>
      </c>
      <c r="L49" s="103">
        <f t="shared" si="13"/>
        <v>0.64611111111111108</v>
      </c>
      <c r="M49" s="104">
        <f t="shared" si="14"/>
        <v>15.506666666666666</v>
      </c>
    </row>
    <row r="50" spans="1:13" ht="13.8" thickBot="1" x14ac:dyDescent="0.3">
      <c r="A50" s="208" t="s">
        <v>118</v>
      </c>
      <c r="B50" s="207" t="b">
        <v>0</v>
      </c>
      <c r="C50" s="94" t="s">
        <v>231</v>
      </c>
      <c r="D50" s="125"/>
      <c r="E50" s="95"/>
      <c r="F50" s="125"/>
      <c r="G50" s="95"/>
      <c r="H50" s="126"/>
      <c r="I50" s="104"/>
      <c r="J50" s="125">
        <f t="shared" si="12"/>
        <v>0.80200000000000005</v>
      </c>
      <c r="K50" s="72">
        <v>9.6240000000000006</v>
      </c>
      <c r="L50" s="103">
        <f t="shared" si="13"/>
        <v>0.44555555555555554</v>
      </c>
      <c r="M50" s="104">
        <f t="shared" si="14"/>
        <v>10.693333333333333</v>
      </c>
    </row>
    <row r="51" spans="1:13" ht="13.8" thickBot="1" x14ac:dyDescent="0.3">
      <c r="A51" s="208" t="s">
        <v>255</v>
      </c>
      <c r="B51" s="207" t="b">
        <v>0</v>
      </c>
      <c r="C51" s="94" t="s">
        <v>231</v>
      </c>
      <c r="D51" s="125"/>
      <c r="E51" s="95"/>
      <c r="F51" s="125"/>
      <c r="G51" s="95"/>
      <c r="H51" s="126"/>
      <c r="I51" s="104"/>
      <c r="J51" s="125">
        <f t="shared" si="12"/>
        <v>1.1379999999999999</v>
      </c>
      <c r="K51" s="72">
        <v>13.655999999999999</v>
      </c>
      <c r="L51" s="103">
        <f t="shared" si="13"/>
        <v>0.63222222222222213</v>
      </c>
      <c r="M51" s="104">
        <f t="shared" si="14"/>
        <v>15.173333333333332</v>
      </c>
    </row>
    <row r="52" spans="1:13" ht="13.8" thickBot="1" x14ac:dyDescent="0.3">
      <c r="A52" s="208" t="s">
        <v>220</v>
      </c>
      <c r="B52" s="207" t="b">
        <v>0</v>
      </c>
      <c r="C52" s="94" t="s">
        <v>232</v>
      </c>
      <c r="D52" s="125"/>
      <c r="E52" s="95"/>
      <c r="F52" s="125"/>
      <c r="G52" s="95"/>
      <c r="H52" s="126"/>
      <c r="I52" s="104"/>
      <c r="J52" s="125">
        <v>0.27600000000000002</v>
      </c>
      <c r="K52" s="72">
        <f t="shared" ref="K52:K61" si="15">J52*12</f>
        <v>3.3120000000000003</v>
      </c>
      <c r="L52" s="103">
        <f t="shared" si="13"/>
        <v>0.15333333333333335</v>
      </c>
      <c r="M52" s="104">
        <f>K52/0.9</f>
        <v>3.68</v>
      </c>
    </row>
    <row r="53" spans="1:13" ht="13.8" thickBot="1" x14ac:dyDescent="0.3">
      <c r="A53" s="208" t="s">
        <v>219</v>
      </c>
      <c r="B53" s="207" t="b">
        <v>0</v>
      </c>
      <c r="C53" s="94" t="s">
        <v>226</v>
      </c>
      <c r="D53" s="125"/>
      <c r="E53" s="95"/>
      <c r="F53" s="125"/>
      <c r="G53" s="95"/>
      <c r="H53" s="126"/>
      <c r="I53" s="104"/>
      <c r="J53" s="125">
        <v>0.245</v>
      </c>
      <c r="K53" s="72">
        <f t="shared" si="15"/>
        <v>2.94</v>
      </c>
      <c r="L53" s="103">
        <f t="shared" si="13"/>
        <v>0.1361111111111111</v>
      </c>
      <c r="M53" s="104">
        <f>K53/0.9</f>
        <v>3.2666666666666666</v>
      </c>
    </row>
    <row r="54" spans="1:13" ht="13.8" thickBot="1" x14ac:dyDescent="0.3">
      <c r="A54" s="208" t="s">
        <v>216</v>
      </c>
      <c r="B54" s="207" t="b">
        <v>0</v>
      </c>
      <c r="C54" s="94" t="s">
        <v>228</v>
      </c>
      <c r="D54" s="125"/>
      <c r="E54" s="95"/>
      <c r="F54" s="125"/>
      <c r="G54" s="95"/>
      <c r="H54" s="126">
        <v>0.10299999999999999</v>
      </c>
      <c r="I54" s="104">
        <f>H54*5</f>
        <v>0.51500000000000001</v>
      </c>
      <c r="J54" s="125">
        <v>0.29299999999999998</v>
      </c>
      <c r="K54" s="72">
        <f t="shared" si="15"/>
        <v>3.516</v>
      </c>
      <c r="L54" s="103">
        <f t="shared" ref="L54:L61" si="16">M54/24</f>
        <v>0.18662037037037035</v>
      </c>
      <c r="M54" s="104">
        <f>(K54+I54)/0.9</f>
        <v>4.4788888888888883</v>
      </c>
    </row>
    <row r="55" spans="1:13" ht="13.8" thickBot="1" x14ac:dyDescent="0.3">
      <c r="A55" s="208" t="s">
        <v>217</v>
      </c>
      <c r="B55" s="207" t="b">
        <v>0</v>
      </c>
      <c r="C55" s="94" t="s">
        <v>233</v>
      </c>
      <c r="D55" s="125"/>
      <c r="E55" s="95"/>
      <c r="F55" s="125"/>
      <c r="G55" s="95"/>
      <c r="H55" s="126"/>
      <c r="I55" s="104"/>
      <c r="J55" s="125">
        <v>0.44700000000000001</v>
      </c>
      <c r="K55" s="72">
        <f t="shared" si="15"/>
        <v>5.3639999999999999</v>
      </c>
      <c r="L55" s="103">
        <f t="shared" si="16"/>
        <v>0.24833333333333332</v>
      </c>
      <c r="M55" s="104">
        <f>K55/0.9</f>
        <v>5.96</v>
      </c>
    </row>
    <row r="56" spans="1:13" ht="13.8" thickBot="1" x14ac:dyDescent="0.3">
      <c r="A56" s="208" t="s">
        <v>218</v>
      </c>
      <c r="B56" s="207" t="b">
        <v>0</v>
      </c>
      <c r="C56" s="94" t="s">
        <v>227</v>
      </c>
      <c r="D56" s="125"/>
      <c r="E56" s="95"/>
      <c r="F56" s="125"/>
      <c r="G56" s="95"/>
      <c r="H56" s="126">
        <v>2.3E-2</v>
      </c>
      <c r="I56" s="104">
        <f>H56*5</f>
        <v>0.11499999999999999</v>
      </c>
      <c r="J56" s="125">
        <v>0.28299999999999997</v>
      </c>
      <c r="K56" s="72">
        <f t="shared" si="15"/>
        <v>3.3959999999999999</v>
      </c>
      <c r="L56" s="103">
        <f t="shared" si="16"/>
        <v>0.1625462962962963</v>
      </c>
      <c r="M56" s="104">
        <f>(K56+I56)/0.9</f>
        <v>3.9011111111111112</v>
      </c>
    </row>
    <row r="57" spans="1:13" ht="13.8" thickBot="1" x14ac:dyDescent="0.3">
      <c r="A57" s="208" t="s">
        <v>221</v>
      </c>
      <c r="B57" s="207" t="b">
        <v>0</v>
      </c>
      <c r="C57" s="94" t="s">
        <v>107</v>
      </c>
      <c r="D57" s="125"/>
      <c r="E57" s="95"/>
      <c r="F57" s="125"/>
      <c r="G57" s="95"/>
      <c r="H57" s="126"/>
      <c r="I57" s="104"/>
      <c r="J57" s="125">
        <v>0.40699999999999997</v>
      </c>
      <c r="K57" s="72">
        <f t="shared" si="15"/>
        <v>4.8839999999999995</v>
      </c>
      <c r="L57" s="103">
        <f t="shared" si="16"/>
        <v>0.22611111111111107</v>
      </c>
      <c r="M57" s="104">
        <f>K57/0.9</f>
        <v>5.4266666666666659</v>
      </c>
    </row>
    <row r="58" spans="1:13" ht="13.8" thickBot="1" x14ac:dyDescent="0.3">
      <c r="A58" s="208" t="s">
        <v>222</v>
      </c>
      <c r="B58" s="207" t="b">
        <v>0</v>
      </c>
      <c r="C58" s="94" t="s">
        <v>228</v>
      </c>
      <c r="D58" s="125"/>
      <c r="E58" s="95"/>
      <c r="F58" s="125"/>
      <c r="G58" s="95"/>
      <c r="H58" s="126">
        <v>9.8000000000000004E-2</v>
      </c>
      <c r="I58" s="104">
        <f>H58*5</f>
        <v>0.49</v>
      </c>
      <c r="J58" s="125">
        <v>0.58299999999999996</v>
      </c>
      <c r="K58" s="72">
        <f t="shared" si="15"/>
        <v>6.9959999999999996</v>
      </c>
      <c r="L58" s="103">
        <f t="shared" si="16"/>
        <v>0.34657407407407409</v>
      </c>
      <c r="M58" s="104">
        <f>(K58+I58)/0.9</f>
        <v>8.3177777777777777</v>
      </c>
    </row>
    <row r="59" spans="1:13" ht="13.8" thickBot="1" x14ac:dyDescent="0.3">
      <c r="A59" s="208" t="s">
        <v>223</v>
      </c>
      <c r="B59" s="207" t="b">
        <v>0</v>
      </c>
      <c r="C59" s="94" t="s">
        <v>227</v>
      </c>
      <c r="D59" s="125"/>
      <c r="E59" s="95"/>
      <c r="F59" s="125"/>
      <c r="G59" s="95"/>
      <c r="H59" s="126">
        <v>2.5000000000000001E-2</v>
      </c>
      <c r="I59" s="104">
        <f>H59*5</f>
        <v>0.125</v>
      </c>
      <c r="J59" s="125">
        <v>0.57999999999999996</v>
      </c>
      <c r="K59" s="72">
        <f t="shared" si="15"/>
        <v>6.9599999999999991</v>
      </c>
      <c r="L59" s="103">
        <f t="shared" si="16"/>
        <v>0.32800925925925922</v>
      </c>
      <c r="M59" s="104">
        <f>(K59+I59)/0.9</f>
        <v>7.8722222222222209</v>
      </c>
    </row>
    <row r="60" spans="1:13" ht="13.8" thickBot="1" x14ac:dyDescent="0.3">
      <c r="A60" s="208" t="s">
        <v>224</v>
      </c>
      <c r="B60" s="207" t="b">
        <v>0</v>
      </c>
      <c r="C60" s="94" t="s">
        <v>228</v>
      </c>
      <c r="D60" s="125"/>
      <c r="E60" s="95"/>
      <c r="F60" s="125"/>
      <c r="G60" s="95"/>
      <c r="H60" s="126">
        <v>0.122</v>
      </c>
      <c r="I60" s="104">
        <f>H60*5</f>
        <v>0.61</v>
      </c>
      <c r="J60" s="125">
        <v>0.46700000000000003</v>
      </c>
      <c r="K60" s="72">
        <f t="shared" si="15"/>
        <v>5.6040000000000001</v>
      </c>
      <c r="L60" s="103">
        <f t="shared" si="16"/>
        <v>0.28768518518518521</v>
      </c>
      <c r="M60" s="104">
        <f>(K60+I60)/0.9</f>
        <v>6.9044444444444446</v>
      </c>
    </row>
    <row r="61" spans="1:13" ht="13.8" thickBot="1" x14ac:dyDescent="0.3">
      <c r="A61" s="208" t="s">
        <v>225</v>
      </c>
      <c r="B61" s="207" t="b">
        <v>0</v>
      </c>
      <c r="C61" s="94" t="s">
        <v>227</v>
      </c>
      <c r="D61" s="125"/>
      <c r="E61" s="95"/>
      <c r="F61" s="125"/>
      <c r="G61" s="95"/>
      <c r="H61" s="125">
        <v>3.7999999999999999E-2</v>
      </c>
      <c r="I61" s="104">
        <f>H61*5</f>
        <v>0.19</v>
      </c>
      <c r="J61" s="125">
        <v>0.46700000000000003</v>
      </c>
      <c r="K61" s="72">
        <f t="shared" si="15"/>
        <v>5.6040000000000001</v>
      </c>
      <c r="L61" s="103">
        <f t="shared" si="16"/>
        <v>0.26824074074074072</v>
      </c>
      <c r="M61" s="104">
        <f>(K61+I61)/0.9</f>
        <v>6.4377777777777778</v>
      </c>
    </row>
    <row r="62" spans="1:13" x14ac:dyDescent="0.25">
      <c r="A62" s="212"/>
      <c r="B62" s="213"/>
      <c r="C62" s="96"/>
      <c r="D62" s="129"/>
      <c r="E62" s="147"/>
      <c r="F62" s="129"/>
      <c r="G62" s="147"/>
      <c r="H62" s="130"/>
      <c r="I62" s="145"/>
      <c r="J62" s="129"/>
      <c r="K62" s="131"/>
      <c r="L62" s="144"/>
      <c r="M62" s="145"/>
    </row>
    <row r="63" spans="1:13" ht="13.8" thickBot="1" x14ac:dyDescent="0.3">
      <c r="A63" s="87" t="s">
        <v>110</v>
      </c>
      <c r="B63" s="100"/>
      <c r="C63" s="40"/>
      <c r="D63" s="40"/>
      <c r="E63" s="40"/>
      <c r="F63" s="40"/>
      <c r="G63" s="40"/>
      <c r="H63" s="41"/>
      <c r="I63" s="148"/>
      <c r="J63" s="42"/>
      <c r="K63" s="43"/>
      <c r="L63" s="42"/>
      <c r="M63" s="44"/>
    </row>
    <row r="64" spans="1:13" ht="13.8" thickBot="1" x14ac:dyDescent="0.3">
      <c r="A64" s="208" t="s">
        <v>140</v>
      </c>
      <c r="B64" s="207" t="b">
        <v>0</v>
      </c>
      <c r="C64" s="94" t="s">
        <v>143</v>
      </c>
      <c r="D64" s="125"/>
      <c r="E64" s="95"/>
      <c r="F64" s="125"/>
      <c r="G64" s="95"/>
      <c r="H64" s="126"/>
      <c r="I64" s="104"/>
      <c r="J64" s="125">
        <f>K64/12</f>
        <v>1</v>
      </c>
      <c r="K64" s="72">
        <v>12</v>
      </c>
      <c r="L64" s="103">
        <f t="shared" ref="L64:L74" si="17">M64/24</f>
        <v>0.55555555555555547</v>
      </c>
      <c r="M64" s="104">
        <f t="shared" ref="M64:M72" si="18">IF(ISBLANK(K64),IF(ISBLANK(H64),L64*24,I64/0.9),K64/0.9)</f>
        <v>13.333333333333332</v>
      </c>
    </row>
    <row r="65" spans="1:13" ht="13.8" thickBot="1" x14ac:dyDescent="0.3">
      <c r="A65" s="208" t="s">
        <v>141</v>
      </c>
      <c r="B65" s="207" t="b">
        <v>0</v>
      </c>
      <c r="C65" s="94" t="s">
        <v>143</v>
      </c>
      <c r="D65" s="125"/>
      <c r="E65" s="95"/>
      <c r="F65" s="125"/>
      <c r="G65" s="95"/>
      <c r="H65" s="126"/>
      <c r="I65" s="104"/>
      <c r="J65" s="125">
        <f t="shared" ref="J65:J67" si="19">K65/12</f>
        <v>1</v>
      </c>
      <c r="K65" s="72">
        <v>12</v>
      </c>
      <c r="L65" s="103">
        <f t="shared" si="17"/>
        <v>0.55555555555555547</v>
      </c>
      <c r="M65" s="104">
        <f t="shared" si="18"/>
        <v>13.333333333333332</v>
      </c>
    </row>
    <row r="66" spans="1:13" ht="13.8" thickBot="1" x14ac:dyDescent="0.3">
      <c r="A66" s="208" t="s">
        <v>142</v>
      </c>
      <c r="B66" s="207" t="b">
        <v>0</v>
      </c>
      <c r="C66" s="94" t="s">
        <v>144</v>
      </c>
      <c r="D66" s="125"/>
      <c r="E66" s="95"/>
      <c r="F66" s="125"/>
      <c r="G66" s="95"/>
      <c r="H66" s="126"/>
      <c r="I66" s="104"/>
      <c r="J66" s="125">
        <f t="shared" si="19"/>
        <v>0.38000000000000006</v>
      </c>
      <c r="K66" s="72">
        <v>4.5600000000000005</v>
      </c>
      <c r="L66" s="103">
        <f t="shared" si="17"/>
        <v>0.21111111111111114</v>
      </c>
      <c r="M66" s="104">
        <f t="shared" si="18"/>
        <v>5.0666666666666673</v>
      </c>
    </row>
    <row r="67" spans="1:13" ht="13.8" thickBot="1" x14ac:dyDescent="0.3">
      <c r="A67" s="208" t="s">
        <v>106</v>
      </c>
      <c r="B67" s="207" t="b">
        <v>0</v>
      </c>
      <c r="C67" s="94" t="s">
        <v>143</v>
      </c>
      <c r="D67" s="125"/>
      <c r="E67" s="95"/>
      <c r="F67" s="125"/>
      <c r="G67" s="95"/>
      <c r="H67" s="126"/>
      <c r="I67" s="104"/>
      <c r="J67" s="125">
        <f t="shared" si="19"/>
        <v>0.375</v>
      </c>
      <c r="K67" s="72">
        <v>4.5</v>
      </c>
      <c r="L67" s="103">
        <f t="shared" si="17"/>
        <v>0.20833333333333334</v>
      </c>
      <c r="M67" s="104">
        <f t="shared" si="18"/>
        <v>5</v>
      </c>
    </row>
    <row r="68" spans="1:13" ht="13.8" thickBot="1" x14ac:dyDescent="0.3">
      <c r="A68" s="208" t="s">
        <v>115</v>
      </c>
      <c r="B68" s="207" t="b">
        <v>0</v>
      </c>
      <c r="C68" s="94" t="s">
        <v>145</v>
      </c>
      <c r="D68" s="125"/>
      <c r="E68" s="95"/>
      <c r="F68" s="125"/>
      <c r="G68" s="95"/>
      <c r="H68" s="126"/>
      <c r="I68" s="104"/>
      <c r="J68" s="125">
        <f t="shared" ref="J68:J72" si="20">K68/12</f>
        <v>0.80200000000000005</v>
      </c>
      <c r="K68" s="72">
        <v>9.6240000000000006</v>
      </c>
      <c r="L68" s="103">
        <f t="shared" si="17"/>
        <v>0.44555555555555554</v>
      </c>
      <c r="M68" s="104">
        <f t="shared" si="18"/>
        <v>10.693333333333333</v>
      </c>
    </row>
    <row r="69" spans="1:13" ht="13.8" thickBot="1" x14ac:dyDescent="0.3">
      <c r="A69" s="208" t="s">
        <v>116</v>
      </c>
      <c r="B69" s="207" t="b">
        <v>0</v>
      </c>
      <c r="C69" s="94" t="s">
        <v>146</v>
      </c>
      <c r="D69" s="125"/>
      <c r="E69" s="95"/>
      <c r="F69" s="125"/>
      <c r="G69" s="95"/>
      <c r="H69" s="126"/>
      <c r="I69" s="104"/>
      <c r="J69" s="125">
        <f t="shared" si="20"/>
        <v>1.1379999999999999</v>
      </c>
      <c r="K69" s="72">
        <v>13.655999999999999</v>
      </c>
      <c r="L69" s="103">
        <f t="shared" si="17"/>
        <v>0.63222222222222213</v>
      </c>
      <c r="M69" s="104">
        <f t="shared" si="18"/>
        <v>15.173333333333332</v>
      </c>
    </row>
    <row r="70" spans="1:13" ht="13.8" thickBot="1" x14ac:dyDescent="0.3">
      <c r="A70" s="208" t="s">
        <v>117</v>
      </c>
      <c r="B70" s="207" t="b">
        <v>0</v>
      </c>
      <c r="C70" s="94" t="s">
        <v>146</v>
      </c>
      <c r="D70" s="125"/>
      <c r="E70" s="95"/>
      <c r="F70" s="125"/>
      <c r="G70" s="95"/>
      <c r="H70" s="126"/>
      <c r="I70" s="104"/>
      <c r="J70" s="125">
        <f t="shared" si="20"/>
        <v>1.163</v>
      </c>
      <c r="K70" s="72">
        <v>13.956</v>
      </c>
      <c r="L70" s="103">
        <f t="shared" si="17"/>
        <v>0.64611111111111108</v>
      </c>
      <c r="M70" s="104">
        <f t="shared" si="18"/>
        <v>15.506666666666666</v>
      </c>
    </row>
    <row r="71" spans="1:13" ht="13.8" thickBot="1" x14ac:dyDescent="0.3">
      <c r="A71" s="208" t="s">
        <v>118</v>
      </c>
      <c r="B71" s="207" t="b">
        <v>0</v>
      </c>
      <c r="C71" s="94" t="s">
        <v>146</v>
      </c>
      <c r="D71" s="125"/>
      <c r="E71" s="95"/>
      <c r="F71" s="125"/>
      <c r="G71" s="95"/>
      <c r="H71" s="126"/>
      <c r="I71" s="104"/>
      <c r="J71" s="125">
        <f t="shared" si="20"/>
        <v>0.80200000000000005</v>
      </c>
      <c r="K71" s="72">
        <v>9.6240000000000006</v>
      </c>
      <c r="L71" s="103">
        <f t="shared" si="17"/>
        <v>0.44555555555555554</v>
      </c>
      <c r="M71" s="104">
        <f t="shared" si="18"/>
        <v>10.693333333333333</v>
      </c>
    </row>
    <row r="72" spans="1:13" ht="13.8" thickBot="1" x14ac:dyDescent="0.3">
      <c r="A72" s="208" t="s">
        <v>255</v>
      </c>
      <c r="B72" s="207" t="b">
        <v>0</v>
      </c>
      <c r="C72" s="94" t="s">
        <v>146</v>
      </c>
      <c r="D72" s="125"/>
      <c r="E72" s="95"/>
      <c r="F72" s="125"/>
      <c r="G72" s="95"/>
      <c r="H72" s="126"/>
      <c r="I72" s="104"/>
      <c r="J72" s="125">
        <f t="shared" si="20"/>
        <v>1.1379999999999999</v>
      </c>
      <c r="K72" s="72">
        <v>13.655999999999999</v>
      </c>
      <c r="L72" s="103">
        <f t="shared" si="17"/>
        <v>0.63222222222222213</v>
      </c>
      <c r="M72" s="104">
        <f t="shared" si="18"/>
        <v>15.173333333333332</v>
      </c>
    </row>
    <row r="73" spans="1:13" ht="13.8" thickBot="1" x14ac:dyDescent="0.3">
      <c r="A73" s="208" t="s">
        <v>220</v>
      </c>
      <c r="B73" s="207" t="b">
        <v>0</v>
      </c>
      <c r="C73" s="94" t="s">
        <v>232</v>
      </c>
      <c r="D73" s="125"/>
      <c r="E73" s="95"/>
      <c r="F73" s="125"/>
      <c r="G73" s="95"/>
      <c r="H73" s="126"/>
      <c r="I73" s="104"/>
      <c r="J73" s="125">
        <v>0.27600000000000002</v>
      </c>
      <c r="K73" s="72">
        <f t="shared" ref="K73:K82" si="21">J73*12</f>
        <v>3.3120000000000003</v>
      </c>
      <c r="L73" s="103">
        <f t="shared" si="17"/>
        <v>0.15333333333333335</v>
      </c>
      <c r="M73" s="104">
        <f>K73/0.9</f>
        <v>3.68</v>
      </c>
    </row>
    <row r="74" spans="1:13" ht="13.8" thickBot="1" x14ac:dyDescent="0.3">
      <c r="A74" s="208" t="s">
        <v>219</v>
      </c>
      <c r="B74" s="207" t="b">
        <v>0</v>
      </c>
      <c r="C74" s="94" t="s">
        <v>226</v>
      </c>
      <c r="D74" s="125"/>
      <c r="E74" s="95"/>
      <c r="F74" s="125"/>
      <c r="G74" s="95"/>
      <c r="H74" s="126"/>
      <c r="I74" s="104"/>
      <c r="J74" s="125">
        <v>0.245</v>
      </c>
      <c r="K74" s="72">
        <f t="shared" si="21"/>
        <v>2.94</v>
      </c>
      <c r="L74" s="103">
        <f t="shared" si="17"/>
        <v>0.1361111111111111</v>
      </c>
      <c r="M74" s="104">
        <f>K74/0.9</f>
        <v>3.2666666666666666</v>
      </c>
    </row>
    <row r="75" spans="1:13" ht="13.8" thickBot="1" x14ac:dyDescent="0.3">
      <c r="A75" s="208" t="s">
        <v>216</v>
      </c>
      <c r="B75" s="207" t="b">
        <v>0</v>
      </c>
      <c r="C75" s="94" t="s">
        <v>228</v>
      </c>
      <c r="D75" s="125"/>
      <c r="E75" s="95"/>
      <c r="F75" s="125"/>
      <c r="G75" s="95"/>
      <c r="H75" s="126">
        <v>0.10299999999999999</v>
      </c>
      <c r="I75" s="104">
        <f>H75*5</f>
        <v>0.51500000000000001</v>
      </c>
      <c r="J75" s="125">
        <v>0.29299999999999998</v>
      </c>
      <c r="K75" s="72">
        <f t="shared" si="21"/>
        <v>3.516</v>
      </c>
      <c r="L75" s="103">
        <f t="shared" ref="L75:L82" si="22">M75/24</f>
        <v>0.18662037037037035</v>
      </c>
      <c r="M75" s="104">
        <f>(K75+I75)/0.9</f>
        <v>4.4788888888888883</v>
      </c>
    </row>
    <row r="76" spans="1:13" ht="13.8" thickBot="1" x14ac:dyDescent="0.3">
      <c r="A76" s="208" t="s">
        <v>217</v>
      </c>
      <c r="B76" s="207" t="b">
        <v>0</v>
      </c>
      <c r="C76" s="94" t="s">
        <v>233</v>
      </c>
      <c r="D76" s="125"/>
      <c r="E76" s="95"/>
      <c r="F76" s="125"/>
      <c r="G76" s="95"/>
      <c r="H76" s="126"/>
      <c r="I76" s="104"/>
      <c r="J76" s="125">
        <v>0.44700000000000001</v>
      </c>
      <c r="K76" s="72">
        <f t="shared" si="21"/>
        <v>5.3639999999999999</v>
      </c>
      <c r="L76" s="103">
        <f t="shared" si="22"/>
        <v>0.24833333333333332</v>
      </c>
      <c r="M76" s="104">
        <f>K76/0.9</f>
        <v>5.96</v>
      </c>
    </row>
    <row r="77" spans="1:13" ht="13.8" thickBot="1" x14ac:dyDescent="0.3">
      <c r="A77" s="208" t="s">
        <v>218</v>
      </c>
      <c r="B77" s="207" t="b">
        <v>0</v>
      </c>
      <c r="C77" s="94" t="s">
        <v>227</v>
      </c>
      <c r="D77" s="125"/>
      <c r="E77" s="95"/>
      <c r="F77" s="125"/>
      <c r="G77" s="95"/>
      <c r="H77" s="126">
        <v>2.3E-2</v>
      </c>
      <c r="I77" s="104">
        <f>H77*5</f>
        <v>0.11499999999999999</v>
      </c>
      <c r="J77" s="125">
        <v>0.28299999999999997</v>
      </c>
      <c r="K77" s="72">
        <f t="shared" si="21"/>
        <v>3.3959999999999999</v>
      </c>
      <c r="L77" s="103">
        <f t="shared" si="22"/>
        <v>0.1625462962962963</v>
      </c>
      <c r="M77" s="104">
        <f>(K77+I77)/0.9</f>
        <v>3.9011111111111112</v>
      </c>
    </row>
    <row r="78" spans="1:13" ht="13.8" thickBot="1" x14ac:dyDescent="0.3">
      <c r="A78" s="208" t="s">
        <v>221</v>
      </c>
      <c r="B78" s="207" t="b">
        <v>0</v>
      </c>
      <c r="C78" s="94" t="s">
        <v>107</v>
      </c>
      <c r="D78" s="125"/>
      <c r="E78" s="95"/>
      <c r="F78" s="125"/>
      <c r="G78" s="95"/>
      <c r="H78" s="126"/>
      <c r="I78" s="104"/>
      <c r="J78" s="125">
        <v>0.40699999999999997</v>
      </c>
      <c r="K78" s="72">
        <f t="shared" si="21"/>
        <v>4.8839999999999995</v>
      </c>
      <c r="L78" s="103">
        <f t="shared" si="22"/>
        <v>0.22611111111111107</v>
      </c>
      <c r="M78" s="104">
        <f>K78/0.9</f>
        <v>5.4266666666666659</v>
      </c>
    </row>
    <row r="79" spans="1:13" ht="13.8" thickBot="1" x14ac:dyDescent="0.3">
      <c r="A79" s="208" t="s">
        <v>222</v>
      </c>
      <c r="B79" s="207" t="b">
        <v>0</v>
      </c>
      <c r="C79" s="94" t="s">
        <v>228</v>
      </c>
      <c r="D79" s="125"/>
      <c r="E79" s="95"/>
      <c r="F79" s="125"/>
      <c r="G79" s="95"/>
      <c r="H79" s="126">
        <v>9.8000000000000004E-2</v>
      </c>
      <c r="I79" s="104">
        <f>H79*5</f>
        <v>0.49</v>
      </c>
      <c r="J79" s="125">
        <v>0.58299999999999996</v>
      </c>
      <c r="K79" s="72">
        <f t="shared" si="21"/>
        <v>6.9959999999999996</v>
      </c>
      <c r="L79" s="103">
        <f t="shared" si="22"/>
        <v>0.34657407407407409</v>
      </c>
      <c r="M79" s="104">
        <f>(K79+I79)/0.9</f>
        <v>8.3177777777777777</v>
      </c>
    </row>
    <row r="80" spans="1:13" ht="13.8" thickBot="1" x14ac:dyDescent="0.3">
      <c r="A80" s="208" t="s">
        <v>223</v>
      </c>
      <c r="B80" s="207" t="b">
        <v>0</v>
      </c>
      <c r="C80" s="94" t="s">
        <v>227</v>
      </c>
      <c r="D80" s="125"/>
      <c r="E80" s="95"/>
      <c r="F80" s="125"/>
      <c r="G80" s="95"/>
      <c r="H80" s="126">
        <v>2.5000000000000001E-2</v>
      </c>
      <c r="I80" s="104">
        <f>H80*5</f>
        <v>0.125</v>
      </c>
      <c r="J80" s="125">
        <v>0.57999999999999996</v>
      </c>
      <c r="K80" s="72">
        <f t="shared" si="21"/>
        <v>6.9599999999999991</v>
      </c>
      <c r="L80" s="103">
        <f t="shared" si="22"/>
        <v>0.32800925925925922</v>
      </c>
      <c r="M80" s="104">
        <f>(K80+I80)/0.9</f>
        <v>7.8722222222222209</v>
      </c>
    </row>
    <row r="81" spans="1:14" ht="13.8" thickBot="1" x14ac:dyDescent="0.3">
      <c r="A81" s="208" t="s">
        <v>224</v>
      </c>
      <c r="B81" s="207" t="b">
        <v>0</v>
      </c>
      <c r="C81" s="94" t="s">
        <v>228</v>
      </c>
      <c r="D81" s="125"/>
      <c r="E81" s="95"/>
      <c r="F81" s="125"/>
      <c r="G81" s="95"/>
      <c r="H81" s="126">
        <v>0.122</v>
      </c>
      <c r="I81" s="104">
        <f>H81*5</f>
        <v>0.61</v>
      </c>
      <c r="J81" s="125">
        <v>0.46700000000000003</v>
      </c>
      <c r="K81" s="72">
        <f t="shared" si="21"/>
        <v>5.6040000000000001</v>
      </c>
      <c r="L81" s="103">
        <f t="shared" si="22"/>
        <v>0.28768518518518521</v>
      </c>
      <c r="M81" s="104">
        <f>(K81+I81)/0.9</f>
        <v>6.9044444444444446</v>
      </c>
    </row>
    <row r="82" spans="1:14" ht="13.8" thickBot="1" x14ac:dyDescent="0.3">
      <c r="A82" s="208" t="s">
        <v>225</v>
      </c>
      <c r="B82" s="207" t="b">
        <v>0</v>
      </c>
      <c r="C82" s="94" t="s">
        <v>227</v>
      </c>
      <c r="D82" s="125"/>
      <c r="E82" s="95"/>
      <c r="F82" s="125"/>
      <c r="G82" s="95"/>
      <c r="H82" s="125">
        <v>3.7999999999999999E-2</v>
      </c>
      <c r="I82" s="104">
        <f>H82*5</f>
        <v>0.19</v>
      </c>
      <c r="J82" s="125">
        <v>0.46700000000000003</v>
      </c>
      <c r="K82" s="72">
        <f t="shared" si="21"/>
        <v>5.6040000000000001</v>
      </c>
      <c r="L82" s="103">
        <f t="shared" si="22"/>
        <v>0.26824074074074072</v>
      </c>
      <c r="M82" s="104">
        <f>(K82+I82)/0.9</f>
        <v>6.4377777777777778</v>
      </c>
    </row>
    <row r="83" spans="1:14" x14ac:dyDescent="0.2">
      <c r="A83" s="146"/>
      <c r="B83" s="101"/>
      <c r="C83" s="96"/>
      <c r="D83" s="129"/>
      <c r="E83" s="147"/>
      <c r="F83" s="129"/>
      <c r="G83" s="147"/>
      <c r="H83" s="130"/>
      <c r="I83" s="145"/>
      <c r="J83" s="129"/>
      <c r="K83" s="131"/>
      <c r="L83" s="144"/>
      <c r="M83" s="145"/>
    </row>
    <row r="84" spans="1:14" ht="15" customHeight="1" thickBot="1" x14ac:dyDescent="0.3">
      <c r="A84" s="87" t="s">
        <v>205</v>
      </c>
      <c r="B84" s="100"/>
      <c r="C84" s="40"/>
      <c r="D84" s="40"/>
      <c r="E84" s="40"/>
      <c r="F84" s="40"/>
      <c r="G84" s="40"/>
      <c r="H84" s="41"/>
      <c r="I84" s="59"/>
      <c r="J84" s="42"/>
      <c r="K84" s="43"/>
      <c r="L84" s="42"/>
      <c r="M84" s="44"/>
    </row>
    <row r="85" spans="1:14" ht="13.8" thickBot="1" x14ac:dyDescent="0.3">
      <c r="A85" s="208" t="s">
        <v>206</v>
      </c>
      <c r="B85" s="207" t="b">
        <v>0</v>
      </c>
      <c r="C85" s="94" t="s">
        <v>6</v>
      </c>
      <c r="D85" s="125"/>
      <c r="E85" s="95"/>
      <c r="F85" s="125">
        <v>0.7</v>
      </c>
      <c r="G85" s="95">
        <f>F85*3.3</f>
        <v>2.3099999999999996</v>
      </c>
      <c r="H85" s="126"/>
      <c r="I85" s="127"/>
      <c r="J85" s="125"/>
      <c r="K85" s="72"/>
      <c r="L85" s="103">
        <f>M85/24</f>
        <v>0.10694444444444441</v>
      </c>
      <c r="M85" s="104">
        <f>G85/0.9</f>
        <v>2.566666666666666</v>
      </c>
      <c r="N85" s="128"/>
    </row>
    <row r="86" spans="1:14" x14ac:dyDescent="0.2">
      <c r="A86" s="146"/>
      <c r="B86" s="101"/>
      <c r="C86" s="96"/>
      <c r="D86" s="129"/>
      <c r="E86" s="147"/>
      <c r="F86" s="129"/>
      <c r="G86" s="147"/>
      <c r="H86" s="130"/>
      <c r="I86" s="145"/>
      <c r="J86" s="129"/>
      <c r="K86" s="131"/>
      <c r="L86" s="144"/>
      <c r="M86" s="145"/>
    </row>
    <row r="87" spans="1:14" ht="13.8" thickBot="1" x14ac:dyDescent="0.3">
      <c r="A87" s="87" t="s">
        <v>103</v>
      </c>
      <c r="B87" s="100"/>
      <c r="C87" s="40"/>
      <c r="D87" s="40"/>
      <c r="E87" s="40"/>
      <c r="F87" s="40"/>
      <c r="G87" s="40"/>
      <c r="H87" s="41"/>
      <c r="I87" s="148"/>
      <c r="J87" s="42"/>
      <c r="K87" s="43"/>
      <c r="L87" s="42"/>
      <c r="M87" s="44"/>
    </row>
    <row r="88" spans="1:14" ht="13.8" thickBot="1" x14ac:dyDescent="0.3">
      <c r="A88" s="208" t="s">
        <v>105</v>
      </c>
      <c r="B88" s="207" t="b">
        <v>0</v>
      </c>
      <c r="C88" s="94" t="s">
        <v>108</v>
      </c>
      <c r="D88" s="125"/>
      <c r="E88" s="95"/>
      <c r="F88" s="125"/>
      <c r="G88" s="95"/>
      <c r="H88" s="126"/>
      <c r="I88" s="104"/>
      <c r="J88" s="125"/>
      <c r="K88" s="72"/>
      <c r="L88" s="103">
        <f>M88/24</f>
        <v>0.5</v>
      </c>
      <c r="M88" s="104">
        <v>12</v>
      </c>
    </row>
    <row r="89" spans="1:14" ht="13.8" thickBot="1" x14ac:dyDescent="0.3">
      <c r="A89" s="208" t="s">
        <v>256</v>
      </c>
      <c r="B89" s="207" t="b">
        <v>0</v>
      </c>
      <c r="C89" s="94" t="s">
        <v>108</v>
      </c>
      <c r="D89" s="125"/>
      <c r="E89" s="95"/>
      <c r="F89" s="125"/>
      <c r="G89" s="95"/>
      <c r="H89" s="126"/>
      <c r="I89" s="104"/>
      <c r="J89" s="125"/>
      <c r="K89" s="72"/>
      <c r="L89" s="103">
        <f t="shared" ref="L89:L95" si="23">M89/24</f>
        <v>0.5</v>
      </c>
      <c r="M89" s="104">
        <v>12</v>
      </c>
    </row>
    <row r="90" spans="1:14" ht="13.8" thickBot="1" x14ac:dyDescent="0.3">
      <c r="A90" s="208" t="s">
        <v>257</v>
      </c>
      <c r="B90" s="207" t="b">
        <v>0</v>
      </c>
      <c r="C90" s="94" t="s">
        <v>108</v>
      </c>
      <c r="D90" s="125"/>
      <c r="E90" s="95"/>
      <c r="F90" s="125"/>
      <c r="G90" s="95"/>
      <c r="H90" s="126"/>
      <c r="I90" s="104"/>
      <c r="J90" s="125"/>
      <c r="K90" s="72"/>
      <c r="L90" s="103">
        <f t="shared" si="23"/>
        <v>0.5</v>
      </c>
      <c r="M90" s="104">
        <v>12</v>
      </c>
    </row>
    <row r="91" spans="1:14" ht="13.8" thickBot="1" x14ac:dyDescent="0.3">
      <c r="A91" s="208" t="s">
        <v>119</v>
      </c>
      <c r="B91" s="207" t="b">
        <v>0</v>
      </c>
      <c r="C91" s="94" t="s">
        <v>108</v>
      </c>
      <c r="D91" s="125"/>
      <c r="E91" s="95"/>
      <c r="F91" s="125"/>
      <c r="G91" s="95"/>
      <c r="H91" s="126"/>
      <c r="I91" s="104"/>
      <c r="J91" s="125"/>
      <c r="K91" s="72"/>
      <c r="L91" s="103">
        <f t="shared" si="23"/>
        <v>0.5</v>
      </c>
      <c r="M91" s="104">
        <v>12</v>
      </c>
    </row>
    <row r="92" spans="1:14" ht="13.8" thickBot="1" x14ac:dyDescent="0.3">
      <c r="A92" s="208" t="s">
        <v>120</v>
      </c>
      <c r="B92" s="207" t="b">
        <v>0</v>
      </c>
      <c r="C92" s="94" t="s">
        <v>108</v>
      </c>
      <c r="D92" s="125"/>
      <c r="E92" s="95"/>
      <c r="F92" s="125"/>
      <c r="G92" s="95"/>
      <c r="H92" s="126"/>
      <c r="I92" s="104"/>
      <c r="J92" s="125"/>
      <c r="K92" s="72"/>
      <c r="L92" s="103">
        <f t="shared" si="23"/>
        <v>0.5</v>
      </c>
      <c r="M92" s="104">
        <v>12</v>
      </c>
    </row>
    <row r="93" spans="1:14" ht="13.8" thickBot="1" x14ac:dyDescent="0.3">
      <c r="A93" s="208" t="s">
        <v>104</v>
      </c>
      <c r="B93" s="207" t="b">
        <v>0</v>
      </c>
      <c r="C93" s="94" t="s">
        <v>108</v>
      </c>
      <c r="D93" s="125"/>
      <c r="E93" s="95"/>
      <c r="F93" s="125"/>
      <c r="G93" s="95"/>
      <c r="H93" s="126"/>
      <c r="I93" s="104"/>
      <c r="J93" s="125"/>
      <c r="K93" s="72"/>
      <c r="L93" s="103">
        <f t="shared" si="23"/>
        <v>0.5</v>
      </c>
      <c r="M93" s="104">
        <v>12</v>
      </c>
    </row>
    <row r="94" spans="1:14" ht="13.8" thickBot="1" x14ac:dyDescent="0.3">
      <c r="A94" s="208" t="s">
        <v>121</v>
      </c>
      <c r="B94" s="207" t="b">
        <v>0</v>
      </c>
      <c r="C94" s="94" t="s">
        <v>108</v>
      </c>
      <c r="D94" s="125"/>
      <c r="E94" s="95"/>
      <c r="F94" s="125"/>
      <c r="G94" s="95"/>
      <c r="H94" s="126"/>
      <c r="I94" s="104"/>
      <c r="J94" s="125"/>
      <c r="K94" s="72"/>
      <c r="L94" s="103">
        <f t="shared" si="23"/>
        <v>0.5</v>
      </c>
      <c r="M94" s="104">
        <v>12</v>
      </c>
    </row>
    <row r="95" spans="1:14" ht="13.8" thickBot="1" x14ac:dyDescent="0.3">
      <c r="A95" s="208" t="s">
        <v>202</v>
      </c>
      <c r="B95" s="207" t="b">
        <v>0</v>
      </c>
      <c r="C95" s="94" t="s">
        <v>108</v>
      </c>
      <c r="D95" s="125"/>
      <c r="E95" s="95"/>
      <c r="F95" s="125"/>
      <c r="G95" s="95"/>
      <c r="H95" s="126"/>
      <c r="I95" s="104"/>
      <c r="J95" s="125"/>
      <c r="K95" s="72"/>
      <c r="L95" s="103">
        <f t="shared" si="23"/>
        <v>0.5</v>
      </c>
      <c r="M95" s="104">
        <v>12</v>
      </c>
    </row>
    <row r="96" spans="1:14" x14ac:dyDescent="0.2">
      <c r="A96" s="146"/>
      <c r="B96" s="101"/>
      <c r="C96" s="96"/>
      <c r="D96" s="129"/>
      <c r="E96" s="147"/>
      <c r="F96" s="129"/>
      <c r="G96" s="147"/>
      <c r="H96" s="130"/>
      <c r="I96" s="145"/>
      <c r="J96" s="129"/>
      <c r="K96" s="131"/>
      <c r="L96" s="144"/>
      <c r="M96" s="145"/>
    </row>
    <row r="97" spans="1:13" ht="13.8" thickBot="1" x14ac:dyDescent="0.3">
      <c r="A97" s="87" t="s">
        <v>133</v>
      </c>
      <c r="B97" s="100"/>
      <c r="C97" s="40"/>
      <c r="D97" s="40"/>
      <c r="E97" s="40"/>
      <c r="F97" s="40"/>
      <c r="G97" s="40"/>
      <c r="H97" s="41"/>
      <c r="I97" s="148"/>
      <c r="J97" s="42"/>
      <c r="K97" s="164"/>
      <c r="L97" s="42"/>
      <c r="M97" s="44"/>
    </row>
    <row r="98" spans="1:13" ht="13.8" thickBot="1" x14ac:dyDescent="0.25">
      <c r="A98" s="208" t="s">
        <v>134</v>
      </c>
      <c r="B98" s="207" t="b">
        <v>0</v>
      </c>
      <c r="C98" s="94" t="s">
        <v>109</v>
      </c>
      <c r="D98" s="125"/>
      <c r="E98" s="95"/>
      <c r="F98" s="125"/>
      <c r="G98" s="95"/>
      <c r="H98" s="126"/>
      <c r="I98" s="104"/>
      <c r="J98" s="125">
        <f t="shared" ref="J98:J103" si="24">K98/12</f>
        <v>0.40000000000000008</v>
      </c>
      <c r="K98" s="158">
        <v>4.8000000000000007</v>
      </c>
      <c r="L98" s="103">
        <f t="shared" ref="L98:L103" si="25">M98/24</f>
        <v>0.22222222222222224</v>
      </c>
      <c r="M98" s="104">
        <f t="shared" ref="M98:M103" si="26">IF(ISBLANK(K98),IF(ISBLANK(H98),L98*24,I98/0.9),K98/0.9)</f>
        <v>5.3333333333333339</v>
      </c>
    </row>
    <row r="99" spans="1:13" ht="13.8" thickBot="1" x14ac:dyDescent="0.25">
      <c r="A99" s="208" t="s">
        <v>135</v>
      </c>
      <c r="B99" s="207" t="b">
        <v>0</v>
      </c>
      <c r="C99" s="94" t="s">
        <v>109</v>
      </c>
      <c r="D99" s="125"/>
      <c r="E99" s="95"/>
      <c r="F99" s="125"/>
      <c r="G99" s="95"/>
      <c r="H99" s="126"/>
      <c r="I99" s="104"/>
      <c r="J99" s="125">
        <f t="shared" si="24"/>
        <v>0.5</v>
      </c>
      <c r="K99" s="158">
        <v>6</v>
      </c>
      <c r="L99" s="103">
        <f t="shared" si="25"/>
        <v>0.27777777777777773</v>
      </c>
      <c r="M99" s="104">
        <f t="shared" si="26"/>
        <v>6.6666666666666661</v>
      </c>
    </row>
    <row r="100" spans="1:13" ht="13.8" thickBot="1" x14ac:dyDescent="0.25">
      <c r="A100" s="208" t="s">
        <v>136</v>
      </c>
      <c r="B100" s="207" t="b">
        <v>0</v>
      </c>
      <c r="C100" s="94" t="s">
        <v>109</v>
      </c>
      <c r="D100" s="125"/>
      <c r="E100" s="95"/>
      <c r="F100" s="125"/>
      <c r="G100" s="95"/>
      <c r="H100" s="126"/>
      <c r="I100" s="104"/>
      <c r="J100" s="125">
        <f t="shared" si="24"/>
        <v>0.85</v>
      </c>
      <c r="K100" s="157">
        <v>10.199999999999999</v>
      </c>
      <c r="L100" s="103">
        <f t="shared" si="25"/>
        <v>0.47222222222222215</v>
      </c>
      <c r="M100" s="104">
        <f t="shared" si="26"/>
        <v>11.333333333333332</v>
      </c>
    </row>
    <row r="101" spans="1:13" ht="13.8" thickBot="1" x14ac:dyDescent="0.25">
      <c r="A101" s="208" t="s">
        <v>137</v>
      </c>
      <c r="B101" s="207" t="b">
        <v>0</v>
      </c>
      <c r="C101" s="94" t="s">
        <v>109</v>
      </c>
      <c r="D101" s="125"/>
      <c r="E101" s="95"/>
      <c r="F101" s="125"/>
      <c r="G101" s="95"/>
      <c r="H101" s="126"/>
      <c r="I101" s="104"/>
      <c r="J101" s="125">
        <f t="shared" si="24"/>
        <v>1.5</v>
      </c>
      <c r="K101" s="157">
        <v>18</v>
      </c>
      <c r="L101" s="103">
        <f t="shared" si="25"/>
        <v>0.83333333333333337</v>
      </c>
      <c r="M101" s="104">
        <f t="shared" si="26"/>
        <v>20</v>
      </c>
    </row>
    <row r="102" spans="1:13" ht="13.8" thickBot="1" x14ac:dyDescent="0.25">
      <c r="A102" s="208" t="s">
        <v>138</v>
      </c>
      <c r="B102" s="207" t="b">
        <v>0</v>
      </c>
      <c r="C102" s="94" t="s">
        <v>109</v>
      </c>
      <c r="D102" s="125"/>
      <c r="E102" s="95"/>
      <c r="F102" s="125"/>
      <c r="G102" s="95"/>
      <c r="H102" s="126"/>
      <c r="I102" s="104"/>
      <c r="J102" s="125">
        <f t="shared" si="24"/>
        <v>0.5</v>
      </c>
      <c r="K102" s="157">
        <v>6</v>
      </c>
      <c r="L102" s="103">
        <f t="shared" si="25"/>
        <v>0.27777777777777773</v>
      </c>
      <c r="M102" s="104">
        <f t="shared" si="26"/>
        <v>6.6666666666666661</v>
      </c>
    </row>
    <row r="103" spans="1:13" ht="13.8" thickBot="1" x14ac:dyDescent="0.25">
      <c r="A103" s="208" t="s">
        <v>182</v>
      </c>
      <c r="B103" s="207" t="b">
        <v>0</v>
      </c>
      <c r="C103" s="94" t="s">
        <v>109</v>
      </c>
      <c r="D103" s="125"/>
      <c r="E103" s="95"/>
      <c r="F103" s="125"/>
      <c r="G103" s="95"/>
      <c r="H103" s="126"/>
      <c r="I103" s="104"/>
      <c r="J103" s="125">
        <f t="shared" si="24"/>
        <v>1</v>
      </c>
      <c r="K103" s="157">
        <v>12</v>
      </c>
      <c r="L103" s="103">
        <f t="shared" si="25"/>
        <v>0.55555555555555547</v>
      </c>
      <c r="M103" s="104">
        <f t="shared" si="26"/>
        <v>13.333333333333332</v>
      </c>
    </row>
    <row r="104" spans="1:13" x14ac:dyDescent="0.2">
      <c r="A104" s="146"/>
      <c r="B104" s="101"/>
      <c r="C104" s="96"/>
      <c r="D104" s="129"/>
      <c r="E104" s="147"/>
      <c r="F104" s="129"/>
      <c r="G104" s="147"/>
      <c r="H104" s="130"/>
      <c r="I104" s="145"/>
      <c r="J104" s="129"/>
      <c r="K104" s="131"/>
      <c r="L104" s="144"/>
      <c r="M104" s="145"/>
    </row>
    <row r="105" spans="1:13" ht="13.8" thickBot="1" x14ac:dyDescent="0.3">
      <c r="A105" s="87" t="s">
        <v>113</v>
      </c>
      <c r="B105" s="100"/>
      <c r="C105" s="40"/>
      <c r="D105" s="40"/>
      <c r="E105" s="40"/>
      <c r="F105" s="40"/>
      <c r="G105" s="40"/>
      <c r="H105" s="166"/>
      <c r="I105" s="59"/>
      <c r="J105" s="42"/>
      <c r="K105" s="43"/>
      <c r="L105" s="42"/>
      <c r="M105" s="44"/>
    </row>
    <row r="106" spans="1:13" ht="13.8" thickBot="1" x14ac:dyDescent="0.25">
      <c r="A106" s="208" t="s">
        <v>122</v>
      </c>
      <c r="B106" s="207" t="b">
        <v>0</v>
      </c>
      <c r="C106" s="94" t="s">
        <v>109</v>
      </c>
      <c r="D106" s="125"/>
      <c r="E106" s="95"/>
      <c r="F106" s="125"/>
      <c r="G106" s="95"/>
      <c r="H106" s="156"/>
      <c r="I106" s="157"/>
      <c r="J106" s="154">
        <f>K106/12</f>
        <v>0.58333333333333337</v>
      </c>
      <c r="K106" s="155">
        <v>7</v>
      </c>
      <c r="L106" s="103">
        <f>M106/24</f>
        <v>0.32407407407407407</v>
      </c>
      <c r="M106" s="104">
        <f>IF(ISBLANK(K106),IF(ISBLANK(H106),L106*24,I106/0.9),K106/0.9)</f>
        <v>7.7777777777777777</v>
      </c>
    </row>
    <row r="107" spans="1:13" ht="13.8" thickBot="1" x14ac:dyDescent="0.25">
      <c r="A107" s="208" t="s">
        <v>114</v>
      </c>
      <c r="B107" s="207" t="b">
        <v>0</v>
      </c>
      <c r="C107" s="94" t="s">
        <v>109</v>
      </c>
      <c r="D107" s="125"/>
      <c r="E107" s="95"/>
      <c r="F107" s="125"/>
      <c r="G107" s="95"/>
      <c r="H107" s="156"/>
      <c r="I107" s="157"/>
      <c r="J107" s="154">
        <f>K107/12</f>
        <v>1</v>
      </c>
      <c r="K107" s="158">
        <v>12</v>
      </c>
      <c r="L107" s="103">
        <f t="shared" ref="L107:L118" si="27">M107/24</f>
        <v>0.55555555555555547</v>
      </c>
      <c r="M107" s="104">
        <f t="shared" ref="M107:M118" si="28">IF(ISBLANK(K107),IF(ISBLANK(H107),L107*24,I107/0.9),K107/0.9)</f>
        <v>13.333333333333332</v>
      </c>
    </row>
    <row r="108" spans="1:13" ht="13.8" thickBot="1" x14ac:dyDescent="0.25">
      <c r="A108" s="208" t="s">
        <v>123</v>
      </c>
      <c r="B108" s="207" t="b">
        <v>0</v>
      </c>
      <c r="C108" s="94" t="s">
        <v>109</v>
      </c>
      <c r="D108" s="125"/>
      <c r="E108" s="95"/>
      <c r="F108" s="125"/>
      <c r="G108" s="95"/>
      <c r="H108" s="156"/>
      <c r="I108" s="157"/>
      <c r="J108" s="154">
        <f>K108/12</f>
        <v>0.89666666666666661</v>
      </c>
      <c r="K108" s="158">
        <v>10.76</v>
      </c>
      <c r="L108" s="103">
        <f t="shared" si="27"/>
        <v>0.49814814814814817</v>
      </c>
      <c r="M108" s="104">
        <f t="shared" si="28"/>
        <v>11.955555555555556</v>
      </c>
    </row>
    <row r="109" spans="1:13" ht="13.8" thickBot="1" x14ac:dyDescent="0.25">
      <c r="A109" s="208" t="s">
        <v>124</v>
      </c>
      <c r="B109" s="207" t="b">
        <v>0</v>
      </c>
      <c r="C109" s="94" t="s">
        <v>109</v>
      </c>
      <c r="D109" s="125"/>
      <c r="E109" s="95"/>
      <c r="F109" s="125"/>
      <c r="G109" s="95"/>
      <c r="H109" s="156"/>
      <c r="I109" s="157"/>
      <c r="J109" s="154">
        <f>K109/12</f>
        <v>0.15</v>
      </c>
      <c r="K109" s="157">
        <v>1.7999999999999998</v>
      </c>
      <c r="L109" s="103">
        <f t="shared" si="27"/>
        <v>8.3333333333333329E-2</v>
      </c>
      <c r="M109" s="104">
        <f t="shared" si="28"/>
        <v>1.9999999999999998</v>
      </c>
    </row>
    <row r="110" spans="1:13" ht="13.8" thickBot="1" x14ac:dyDescent="0.25">
      <c r="A110" s="208" t="s">
        <v>125</v>
      </c>
      <c r="B110" s="207" t="b">
        <v>0</v>
      </c>
      <c r="C110" s="94" t="s">
        <v>139</v>
      </c>
      <c r="D110" s="125"/>
      <c r="E110" s="95"/>
      <c r="F110" s="125"/>
      <c r="G110" s="95"/>
      <c r="H110" s="159">
        <f>I110/5</f>
        <v>0.1</v>
      </c>
      <c r="I110" s="160">
        <v>0.5</v>
      </c>
      <c r="J110" s="159"/>
      <c r="K110" s="161"/>
      <c r="L110" s="103">
        <f t="shared" si="27"/>
        <v>2.314814814814815E-2</v>
      </c>
      <c r="M110" s="104">
        <f t="shared" si="28"/>
        <v>0.55555555555555558</v>
      </c>
    </row>
    <row r="111" spans="1:13" ht="13.8" thickBot="1" x14ac:dyDescent="0.25">
      <c r="A111" s="208" t="s">
        <v>258</v>
      </c>
      <c r="B111" s="207" t="b">
        <v>0</v>
      </c>
      <c r="C111" s="94" t="s">
        <v>210</v>
      </c>
      <c r="D111" s="125"/>
      <c r="E111" s="95"/>
      <c r="F111" s="125"/>
      <c r="G111" s="95"/>
      <c r="H111" s="159">
        <f>I111/5</f>
        <v>0.2</v>
      </c>
      <c r="I111" s="160">
        <v>1</v>
      </c>
      <c r="J111" s="159"/>
      <c r="K111" s="161"/>
      <c r="L111" s="103">
        <f t="shared" si="27"/>
        <v>4.6296296296296301E-2</v>
      </c>
      <c r="M111" s="104">
        <f t="shared" si="28"/>
        <v>1.1111111111111112</v>
      </c>
    </row>
    <row r="112" spans="1:13" ht="13.8" thickBot="1" x14ac:dyDescent="0.25">
      <c r="A112" s="208" t="s">
        <v>126</v>
      </c>
      <c r="B112" s="207" t="b">
        <v>0</v>
      </c>
      <c r="C112" s="94" t="s">
        <v>210</v>
      </c>
      <c r="D112" s="125"/>
      <c r="E112" s="95"/>
      <c r="F112" s="125"/>
      <c r="G112" s="95"/>
      <c r="H112" s="159">
        <f>I112/5</f>
        <v>0.14000000000000001</v>
      </c>
      <c r="I112" s="160">
        <v>0.70000000000000007</v>
      </c>
      <c r="J112" s="159"/>
      <c r="K112" s="161"/>
      <c r="L112" s="103">
        <f t="shared" si="27"/>
        <v>3.2407407407407406E-2</v>
      </c>
      <c r="M112" s="104">
        <f t="shared" si="28"/>
        <v>0.77777777777777779</v>
      </c>
    </row>
    <row r="113" spans="1:13" ht="13.8" thickBot="1" x14ac:dyDescent="0.25">
      <c r="A113" s="208" t="s">
        <v>128</v>
      </c>
      <c r="B113" s="207" t="b">
        <v>0</v>
      </c>
      <c r="C113" s="94" t="s">
        <v>210</v>
      </c>
      <c r="D113" s="125"/>
      <c r="E113" s="95"/>
      <c r="F113" s="125"/>
      <c r="G113" s="95"/>
      <c r="H113" s="159">
        <f>I113/5</f>
        <v>0.35</v>
      </c>
      <c r="I113" s="160">
        <v>1.75</v>
      </c>
      <c r="J113" s="159"/>
      <c r="K113" s="161"/>
      <c r="L113" s="103">
        <f t="shared" si="27"/>
        <v>8.1018518518518517E-2</v>
      </c>
      <c r="M113" s="104">
        <f t="shared" si="28"/>
        <v>1.9444444444444444</v>
      </c>
    </row>
    <row r="114" spans="1:13" ht="13.8" thickBot="1" x14ac:dyDescent="0.25">
      <c r="A114" s="208" t="s">
        <v>129</v>
      </c>
      <c r="B114" s="207" t="b">
        <v>0</v>
      </c>
      <c r="C114" s="94" t="s">
        <v>211</v>
      </c>
      <c r="D114" s="125"/>
      <c r="E114" s="95"/>
      <c r="F114" s="125"/>
      <c r="G114" s="95"/>
      <c r="H114" s="156"/>
      <c r="I114" s="157"/>
      <c r="J114" s="154">
        <f>K114/12</f>
        <v>0.126</v>
      </c>
      <c r="K114" s="157">
        <v>1.512</v>
      </c>
      <c r="L114" s="103">
        <f t="shared" si="27"/>
        <v>6.9999999999999993E-2</v>
      </c>
      <c r="M114" s="104">
        <f t="shared" si="28"/>
        <v>1.68</v>
      </c>
    </row>
    <row r="115" spans="1:13" ht="13.8" thickBot="1" x14ac:dyDescent="0.25">
      <c r="A115" s="208" t="s">
        <v>130</v>
      </c>
      <c r="B115" s="207" t="b">
        <v>0</v>
      </c>
      <c r="C115" s="94" t="s">
        <v>211</v>
      </c>
      <c r="D115" s="125"/>
      <c r="E115" s="95"/>
      <c r="F115" s="125"/>
      <c r="G115" s="95"/>
      <c r="H115" s="156"/>
      <c r="I115" s="157"/>
      <c r="J115" s="154">
        <f>K115/12</f>
        <v>0.27499999999999997</v>
      </c>
      <c r="K115" s="158">
        <v>3.3</v>
      </c>
      <c r="L115" s="103">
        <f t="shared" si="27"/>
        <v>0.15277777777777776</v>
      </c>
      <c r="M115" s="104">
        <f t="shared" si="28"/>
        <v>3.6666666666666665</v>
      </c>
    </row>
    <row r="116" spans="1:13" ht="13.8" thickBot="1" x14ac:dyDescent="0.25">
      <c r="A116" s="208" t="s">
        <v>131</v>
      </c>
      <c r="B116" s="207" t="b">
        <v>0</v>
      </c>
      <c r="C116" s="94" t="s">
        <v>211</v>
      </c>
      <c r="D116" s="125"/>
      <c r="E116" s="95"/>
      <c r="F116" s="125"/>
      <c r="G116" s="95"/>
      <c r="H116" s="154"/>
      <c r="I116" s="158"/>
      <c r="J116" s="154">
        <f>K116/12</f>
        <v>0.34999999999999992</v>
      </c>
      <c r="K116" s="157">
        <v>4.1999999999999993</v>
      </c>
      <c r="L116" s="103">
        <f t="shared" si="27"/>
        <v>0.19444444444444442</v>
      </c>
      <c r="M116" s="104">
        <f t="shared" si="28"/>
        <v>4.6666666666666661</v>
      </c>
    </row>
    <row r="117" spans="1:13" ht="13.8" thickBot="1" x14ac:dyDescent="0.3">
      <c r="A117" s="208" t="s">
        <v>132</v>
      </c>
      <c r="B117" s="207" t="b">
        <v>0</v>
      </c>
      <c r="C117" s="94" t="s">
        <v>211</v>
      </c>
      <c r="D117" s="125"/>
      <c r="E117" s="95"/>
      <c r="F117" s="125"/>
      <c r="G117" s="95"/>
      <c r="H117" s="162"/>
      <c r="I117" s="163"/>
      <c r="J117" s="154">
        <f>K117/12</f>
        <v>0.26</v>
      </c>
      <c r="K117" s="157">
        <v>3.12</v>
      </c>
      <c r="L117" s="103">
        <f t="shared" si="27"/>
        <v>0.14444444444444446</v>
      </c>
      <c r="M117" s="104">
        <f t="shared" si="28"/>
        <v>3.4666666666666668</v>
      </c>
    </row>
    <row r="118" spans="1:13" ht="13.8" thickBot="1" x14ac:dyDescent="0.3">
      <c r="A118" s="208" t="s">
        <v>127</v>
      </c>
      <c r="B118" s="207" t="b">
        <v>0</v>
      </c>
      <c r="C118" s="94" t="s">
        <v>149</v>
      </c>
      <c r="D118" s="125"/>
      <c r="E118" s="95"/>
      <c r="F118" s="125"/>
      <c r="G118" s="95"/>
      <c r="H118" s="162"/>
      <c r="I118" s="163"/>
      <c r="J118" s="154">
        <f>K118/12</f>
        <v>0.23</v>
      </c>
      <c r="K118" s="157">
        <v>2.7600000000000002</v>
      </c>
      <c r="L118" s="103">
        <f t="shared" si="27"/>
        <v>0.1277777777777778</v>
      </c>
      <c r="M118" s="104">
        <f t="shared" si="28"/>
        <v>3.0666666666666669</v>
      </c>
    </row>
    <row r="119" spans="1:13" x14ac:dyDescent="0.2">
      <c r="A119" s="146"/>
      <c r="B119" s="101"/>
      <c r="C119" s="96"/>
      <c r="D119" s="129"/>
      <c r="E119" s="147"/>
      <c r="F119" s="129"/>
      <c r="G119" s="147"/>
      <c r="H119" s="130"/>
      <c r="I119" s="145"/>
      <c r="J119" s="129"/>
      <c r="K119" s="131"/>
      <c r="L119" s="144"/>
      <c r="M119" s="145"/>
    </row>
    <row r="120" spans="1:13" ht="15" customHeight="1" thickBot="1" x14ac:dyDescent="0.3">
      <c r="A120" s="87" t="s">
        <v>29</v>
      </c>
      <c r="B120" s="100"/>
      <c r="C120" s="115"/>
      <c r="D120" s="115"/>
      <c r="E120" s="115"/>
      <c r="F120" s="115"/>
      <c r="G120" s="115"/>
      <c r="H120" s="134"/>
      <c r="I120" s="135"/>
      <c r="J120" s="132"/>
      <c r="K120" s="118"/>
      <c r="L120" s="132"/>
      <c r="M120" s="133"/>
    </row>
    <row r="121" spans="1:13" ht="13.8" thickBot="1" x14ac:dyDescent="0.3">
      <c r="A121" s="208" t="s">
        <v>28</v>
      </c>
      <c r="B121" s="207" t="b">
        <v>0</v>
      </c>
      <c r="C121" s="94" t="s">
        <v>8</v>
      </c>
      <c r="D121" s="125"/>
      <c r="E121" s="95"/>
      <c r="F121" s="125"/>
      <c r="G121" s="95"/>
      <c r="H121" s="126"/>
      <c r="I121" s="104"/>
      <c r="J121" s="125"/>
      <c r="K121" s="72"/>
      <c r="L121" s="103">
        <v>1</v>
      </c>
      <c r="M121" s="104">
        <f>IF(ISBLANK(K121),IF(ISBLANK(H121),L121*24,I121/0.9),K121/0.9)</f>
        <v>24</v>
      </c>
    </row>
    <row r="122" spans="1:13" x14ac:dyDescent="0.2">
      <c r="A122" s="146"/>
      <c r="B122" s="101"/>
      <c r="C122" s="96"/>
      <c r="D122" s="129"/>
      <c r="E122" s="147"/>
      <c r="F122" s="129"/>
      <c r="G122" s="147"/>
      <c r="H122" s="130"/>
      <c r="I122" s="145"/>
      <c r="J122" s="129"/>
      <c r="K122" s="131"/>
      <c r="L122" s="144"/>
      <c r="M122" s="145"/>
    </row>
    <row r="123" spans="1:13" ht="15.6" x14ac:dyDescent="0.25">
      <c r="A123" s="137" t="s">
        <v>93</v>
      </c>
      <c r="B123" s="101"/>
      <c r="C123" s="136"/>
      <c r="D123" s="136"/>
      <c r="E123" s="136"/>
      <c r="F123" s="136"/>
      <c r="G123" s="136"/>
      <c r="H123" s="136"/>
      <c r="I123" s="136"/>
    </row>
    <row r="125" spans="1:13" x14ac:dyDescent="0.25">
      <c r="A125" s="136"/>
    </row>
    <row r="126" spans="1:13" x14ac:dyDescent="0.25">
      <c r="A126" s="136"/>
    </row>
  </sheetData>
  <phoneticPr fontId="12" type="noConversion"/>
  <conditionalFormatting sqref="L8:M8 F7:M7">
    <cfRule type="cellIs" dxfId="1" priority="17" stopIfTrue="1" operator="lessThan">
      <formula>0</formula>
    </cfRule>
  </conditionalFormatting>
  <conditionalFormatting sqref="D7:E7">
    <cfRule type="cellIs" dxfId="0" priority="1" stopIfTrue="1" operator="lessThan">
      <formula>0</formula>
    </cfRule>
  </conditionalFormatting>
  <pageMargins left="0.75" right="0.75" top="1" bottom="1" header="0.5" footer="0.5"/>
  <pageSetup scale="46" fitToHeight="2" orientation="portrait" r:id="rId1"/>
  <headerFooter alignWithMargins="0">
    <oddFooter>&amp;C&amp;1#&amp;"Calibri"&amp;10&amp;K000000Consumer Sensitive (Confidential)</oddFooter>
  </headerFooter>
  <ignoredErrors>
    <ignoredError sqref="M54:M57 M75 M7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887" r:id="rId4" name="Check Box 863">
              <controlPr defaultSize="0" autoFill="0" autoLine="0" autoPict="0">
                <anchor moveWithCells="1">
                  <from>
                    <xdr:col>1</xdr:col>
                    <xdr:colOff>381000</xdr:colOff>
                    <xdr:row>28</xdr:row>
                    <xdr:rowOff>175260</xdr:rowOff>
                  </from>
                  <to>
                    <xdr:col>1</xdr:col>
                    <xdr:colOff>579120</xdr:colOff>
                    <xdr:row>29</xdr:row>
                    <xdr:rowOff>160020</xdr:rowOff>
                  </to>
                </anchor>
              </controlPr>
            </control>
          </mc:Choice>
        </mc:AlternateContent>
        <mc:AlternateContent xmlns:mc="http://schemas.openxmlformats.org/markup-compatibility/2006">
          <mc:Choice Requires="x14">
            <control shapeId="1910" r:id="rId5" name="Check Box 886">
              <controlPr defaultSize="0" autoFill="0" autoLine="0" autoPict="0">
                <anchor moveWithCells="1">
                  <from>
                    <xdr:col>1</xdr:col>
                    <xdr:colOff>373380</xdr:colOff>
                    <xdr:row>120</xdr:row>
                    <xdr:rowOff>22860</xdr:rowOff>
                  </from>
                  <to>
                    <xdr:col>1</xdr:col>
                    <xdr:colOff>556260</xdr:colOff>
                    <xdr:row>120</xdr:row>
                    <xdr:rowOff>152400</xdr:rowOff>
                  </to>
                </anchor>
              </controlPr>
            </control>
          </mc:Choice>
        </mc:AlternateContent>
        <mc:AlternateContent xmlns:mc="http://schemas.openxmlformats.org/markup-compatibility/2006">
          <mc:Choice Requires="x14">
            <control shapeId="1913" r:id="rId6" name="Check Box 889">
              <controlPr defaultSize="0" autoFill="0" autoLine="0" autoPict="0">
                <anchor moveWithCells="1">
                  <from>
                    <xdr:col>1</xdr:col>
                    <xdr:colOff>373380</xdr:colOff>
                    <xdr:row>39</xdr:row>
                    <xdr:rowOff>7620</xdr:rowOff>
                  </from>
                  <to>
                    <xdr:col>1</xdr:col>
                    <xdr:colOff>556260</xdr:colOff>
                    <xdr:row>39</xdr:row>
                    <xdr:rowOff>152400</xdr:rowOff>
                  </to>
                </anchor>
              </controlPr>
            </control>
          </mc:Choice>
        </mc:AlternateContent>
        <mc:AlternateContent xmlns:mc="http://schemas.openxmlformats.org/markup-compatibility/2006">
          <mc:Choice Requires="x14">
            <control shapeId="1914" r:id="rId7" name="Check Box 890">
              <controlPr defaultSize="0" autoFill="0" autoLine="0" autoPict="0">
                <anchor moveWithCells="1">
                  <from>
                    <xdr:col>1</xdr:col>
                    <xdr:colOff>373380</xdr:colOff>
                    <xdr:row>40</xdr:row>
                    <xdr:rowOff>7620</xdr:rowOff>
                  </from>
                  <to>
                    <xdr:col>1</xdr:col>
                    <xdr:colOff>556260</xdr:colOff>
                    <xdr:row>40</xdr:row>
                    <xdr:rowOff>144780</xdr:rowOff>
                  </to>
                </anchor>
              </controlPr>
            </control>
          </mc:Choice>
        </mc:AlternateContent>
        <mc:AlternateContent xmlns:mc="http://schemas.openxmlformats.org/markup-compatibility/2006">
          <mc:Choice Requires="x14">
            <control shapeId="1915" r:id="rId8" name="Check Box 891">
              <controlPr defaultSize="0" autoFill="0" autoLine="0" autoPict="0">
                <anchor moveWithCells="1">
                  <from>
                    <xdr:col>1</xdr:col>
                    <xdr:colOff>373380</xdr:colOff>
                    <xdr:row>41</xdr:row>
                    <xdr:rowOff>7620</xdr:rowOff>
                  </from>
                  <to>
                    <xdr:col>1</xdr:col>
                    <xdr:colOff>556260</xdr:colOff>
                    <xdr:row>41</xdr:row>
                    <xdr:rowOff>144780</xdr:rowOff>
                  </to>
                </anchor>
              </controlPr>
            </control>
          </mc:Choice>
        </mc:AlternateContent>
        <mc:AlternateContent xmlns:mc="http://schemas.openxmlformats.org/markup-compatibility/2006">
          <mc:Choice Requires="x14">
            <control shapeId="1937" r:id="rId9" name="Check Box 913">
              <controlPr defaultSize="0" autoFill="0" autoLine="0" autoPict="0">
                <anchor moveWithCells="1">
                  <from>
                    <xdr:col>1</xdr:col>
                    <xdr:colOff>373380</xdr:colOff>
                    <xdr:row>87</xdr:row>
                    <xdr:rowOff>7620</xdr:rowOff>
                  </from>
                  <to>
                    <xdr:col>1</xdr:col>
                    <xdr:colOff>556260</xdr:colOff>
                    <xdr:row>87</xdr:row>
                    <xdr:rowOff>144780</xdr:rowOff>
                  </to>
                </anchor>
              </controlPr>
            </control>
          </mc:Choice>
        </mc:AlternateContent>
        <mc:AlternateContent xmlns:mc="http://schemas.openxmlformats.org/markup-compatibility/2006">
          <mc:Choice Requires="x14">
            <control shapeId="1981" r:id="rId10" name="Check Box 957">
              <controlPr defaultSize="0" autoFill="0" autoLine="0" autoPict="0">
                <anchor moveWithCells="1">
                  <from>
                    <xdr:col>1</xdr:col>
                    <xdr:colOff>373380</xdr:colOff>
                    <xdr:row>105</xdr:row>
                    <xdr:rowOff>7620</xdr:rowOff>
                  </from>
                  <to>
                    <xdr:col>1</xdr:col>
                    <xdr:colOff>556260</xdr:colOff>
                    <xdr:row>105</xdr:row>
                    <xdr:rowOff>144780</xdr:rowOff>
                  </to>
                </anchor>
              </controlPr>
            </control>
          </mc:Choice>
        </mc:AlternateContent>
        <mc:AlternateContent xmlns:mc="http://schemas.openxmlformats.org/markup-compatibility/2006">
          <mc:Choice Requires="x14">
            <control shapeId="1996" r:id="rId11" name="Check Box 972">
              <controlPr defaultSize="0" autoFill="0" autoLine="0" autoPict="0">
                <anchor moveWithCells="1">
                  <from>
                    <xdr:col>1</xdr:col>
                    <xdr:colOff>365760</xdr:colOff>
                    <xdr:row>46</xdr:row>
                    <xdr:rowOff>7620</xdr:rowOff>
                  </from>
                  <to>
                    <xdr:col>1</xdr:col>
                    <xdr:colOff>541020</xdr:colOff>
                    <xdr:row>46</xdr:row>
                    <xdr:rowOff>152400</xdr:rowOff>
                  </to>
                </anchor>
              </controlPr>
            </control>
          </mc:Choice>
        </mc:AlternateContent>
        <mc:AlternateContent xmlns:mc="http://schemas.openxmlformats.org/markup-compatibility/2006">
          <mc:Choice Requires="x14">
            <control shapeId="1997" r:id="rId12" name="Check Box 973">
              <controlPr defaultSize="0" autoFill="0" autoLine="0" autoPict="0">
                <anchor moveWithCells="1">
                  <from>
                    <xdr:col>1</xdr:col>
                    <xdr:colOff>365760</xdr:colOff>
                    <xdr:row>47</xdr:row>
                    <xdr:rowOff>7620</xdr:rowOff>
                  </from>
                  <to>
                    <xdr:col>1</xdr:col>
                    <xdr:colOff>541020</xdr:colOff>
                    <xdr:row>47</xdr:row>
                    <xdr:rowOff>144780</xdr:rowOff>
                  </to>
                </anchor>
              </controlPr>
            </control>
          </mc:Choice>
        </mc:AlternateContent>
        <mc:AlternateContent xmlns:mc="http://schemas.openxmlformats.org/markup-compatibility/2006">
          <mc:Choice Requires="x14">
            <control shapeId="1998" r:id="rId13" name="Check Box 974">
              <controlPr defaultSize="0" autoFill="0" autoLine="0" autoPict="0">
                <anchor moveWithCells="1">
                  <from>
                    <xdr:col>1</xdr:col>
                    <xdr:colOff>365760</xdr:colOff>
                    <xdr:row>48</xdr:row>
                    <xdr:rowOff>7620</xdr:rowOff>
                  </from>
                  <to>
                    <xdr:col>1</xdr:col>
                    <xdr:colOff>541020</xdr:colOff>
                    <xdr:row>48</xdr:row>
                    <xdr:rowOff>144780</xdr:rowOff>
                  </to>
                </anchor>
              </controlPr>
            </control>
          </mc:Choice>
        </mc:AlternateContent>
        <mc:AlternateContent xmlns:mc="http://schemas.openxmlformats.org/markup-compatibility/2006">
          <mc:Choice Requires="x14">
            <control shapeId="1999" r:id="rId14" name="Check Box 975">
              <controlPr defaultSize="0" autoFill="0" autoLine="0" autoPict="0">
                <anchor moveWithCells="1">
                  <from>
                    <xdr:col>1</xdr:col>
                    <xdr:colOff>365760</xdr:colOff>
                    <xdr:row>49</xdr:row>
                    <xdr:rowOff>7620</xdr:rowOff>
                  </from>
                  <to>
                    <xdr:col>1</xdr:col>
                    <xdr:colOff>541020</xdr:colOff>
                    <xdr:row>49</xdr:row>
                    <xdr:rowOff>144780</xdr:rowOff>
                  </to>
                </anchor>
              </controlPr>
            </control>
          </mc:Choice>
        </mc:AlternateContent>
        <mc:AlternateContent xmlns:mc="http://schemas.openxmlformats.org/markup-compatibility/2006">
          <mc:Choice Requires="x14">
            <control shapeId="2000" r:id="rId15" name="Check Box 976">
              <controlPr defaultSize="0" autoFill="0" autoLine="0" autoPict="0">
                <anchor moveWithCells="1">
                  <from>
                    <xdr:col>1</xdr:col>
                    <xdr:colOff>365760</xdr:colOff>
                    <xdr:row>50</xdr:row>
                    <xdr:rowOff>7620</xdr:rowOff>
                  </from>
                  <to>
                    <xdr:col>1</xdr:col>
                    <xdr:colOff>541020</xdr:colOff>
                    <xdr:row>50</xdr:row>
                    <xdr:rowOff>144780</xdr:rowOff>
                  </to>
                </anchor>
              </controlPr>
            </control>
          </mc:Choice>
        </mc:AlternateContent>
        <mc:AlternateContent xmlns:mc="http://schemas.openxmlformats.org/markup-compatibility/2006">
          <mc:Choice Requires="x14">
            <control shapeId="2007" r:id="rId16" name="Check Box 983">
              <controlPr defaultSize="0" autoFill="0" autoLine="0" autoPict="0">
                <anchor moveWithCells="1">
                  <from>
                    <xdr:col>1</xdr:col>
                    <xdr:colOff>373380</xdr:colOff>
                    <xdr:row>88</xdr:row>
                    <xdr:rowOff>7620</xdr:rowOff>
                  </from>
                  <to>
                    <xdr:col>1</xdr:col>
                    <xdr:colOff>556260</xdr:colOff>
                    <xdr:row>88</xdr:row>
                    <xdr:rowOff>144780</xdr:rowOff>
                  </to>
                </anchor>
              </controlPr>
            </control>
          </mc:Choice>
        </mc:AlternateContent>
        <mc:AlternateContent xmlns:mc="http://schemas.openxmlformats.org/markup-compatibility/2006">
          <mc:Choice Requires="x14">
            <control shapeId="2008" r:id="rId17" name="Check Box 984">
              <controlPr defaultSize="0" autoFill="0" autoLine="0" autoPict="0">
                <anchor moveWithCells="1">
                  <from>
                    <xdr:col>1</xdr:col>
                    <xdr:colOff>373380</xdr:colOff>
                    <xdr:row>89</xdr:row>
                    <xdr:rowOff>7620</xdr:rowOff>
                  </from>
                  <to>
                    <xdr:col>1</xdr:col>
                    <xdr:colOff>556260</xdr:colOff>
                    <xdr:row>89</xdr:row>
                    <xdr:rowOff>144780</xdr:rowOff>
                  </to>
                </anchor>
              </controlPr>
            </control>
          </mc:Choice>
        </mc:AlternateContent>
        <mc:AlternateContent xmlns:mc="http://schemas.openxmlformats.org/markup-compatibility/2006">
          <mc:Choice Requires="x14">
            <control shapeId="2009" r:id="rId18" name="Check Box 985">
              <controlPr defaultSize="0" autoFill="0" autoLine="0" autoPict="0">
                <anchor moveWithCells="1">
                  <from>
                    <xdr:col>1</xdr:col>
                    <xdr:colOff>373380</xdr:colOff>
                    <xdr:row>90</xdr:row>
                    <xdr:rowOff>7620</xdr:rowOff>
                  </from>
                  <to>
                    <xdr:col>1</xdr:col>
                    <xdr:colOff>556260</xdr:colOff>
                    <xdr:row>90</xdr:row>
                    <xdr:rowOff>152400</xdr:rowOff>
                  </to>
                </anchor>
              </controlPr>
            </control>
          </mc:Choice>
        </mc:AlternateContent>
        <mc:AlternateContent xmlns:mc="http://schemas.openxmlformats.org/markup-compatibility/2006">
          <mc:Choice Requires="x14">
            <control shapeId="2010" r:id="rId19" name="Check Box 986">
              <controlPr defaultSize="0" autoFill="0" autoLine="0" autoPict="0">
                <anchor moveWithCells="1">
                  <from>
                    <xdr:col>1</xdr:col>
                    <xdr:colOff>373380</xdr:colOff>
                    <xdr:row>91</xdr:row>
                    <xdr:rowOff>7620</xdr:rowOff>
                  </from>
                  <to>
                    <xdr:col>1</xdr:col>
                    <xdr:colOff>556260</xdr:colOff>
                    <xdr:row>91</xdr:row>
                    <xdr:rowOff>144780</xdr:rowOff>
                  </to>
                </anchor>
              </controlPr>
            </control>
          </mc:Choice>
        </mc:AlternateContent>
        <mc:AlternateContent xmlns:mc="http://schemas.openxmlformats.org/markup-compatibility/2006">
          <mc:Choice Requires="x14">
            <control shapeId="2011" r:id="rId20" name="Check Box 987">
              <controlPr defaultSize="0" autoFill="0" autoLine="0" autoPict="0">
                <anchor moveWithCells="1">
                  <from>
                    <xdr:col>1</xdr:col>
                    <xdr:colOff>373380</xdr:colOff>
                    <xdr:row>92</xdr:row>
                    <xdr:rowOff>7620</xdr:rowOff>
                  </from>
                  <to>
                    <xdr:col>1</xdr:col>
                    <xdr:colOff>556260</xdr:colOff>
                    <xdr:row>92</xdr:row>
                    <xdr:rowOff>144780</xdr:rowOff>
                  </to>
                </anchor>
              </controlPr>
            </control>
          </mc:Choice>
        </mc:AlternateContent>
        <mc:AlternateContent xmlns:mc="http://schemas.openxmlformats.org/markup-compatibility/2006">
          <mc:Choice Requires="x14">
            <control shapeId="2012" r:id="rId21" name="Check Box 988">
              <controlPr defaultSize="0" autoFill="0" autoLine="0" autoPict="0">
                <anchor moveWithCells="1">
                  <from>
                    <xdr:col>1</xdr:col>
                    <xdr:colOff>373380</xdr:colOff>
                    <xdr:row>93</xdr:row>
                    <xdr:rowOff>7620</xdr:rowOff>
                  </from>
                  <to>
                    <xdr:col>1</xdr:col>
                    <xdr:colOff>556260</xdr:colOff>
                    <xdr:row>93</xdr:row>
                    <xdr:rowOff>144780</xdr:rowOff>
                  </to>
                </anchor>
              </controlPr>
            </control>
          </mc:Choice>
        </mc:AlternateContent>
        <mc:AlternateContent xmlns:mc="http://schemas.openxmlformats.org/markup-compatibility/2006">
          <mc:Choice Requires="x14">
            <control shapeId="2013" r:id="rId22" name="Check Box 989">
              <controlPr defaultSize="0" autoFill="0" autoLine="0" autoPict="0">
                <anchor moveWithCells="1">
                  <from>
                    <xdr:col>1</xdr:col>
                    <xdr:colOff>373380</xdr:colOff>
                    <xdr:row>94</xdr:row>
                    <xdr:rowOff>7620</xdr:rowOff>
                  </from>
                  <to>
                    <xdr:col>1</xdr:col>
                    <xdr:colOff>556260</xdr:colOff>
                    <xdr:row>94</xdr:row>
                    <xdr:rowOff>144780</xdr:rowOff>
                  </to>
                </anchor>
              </controlPr>
            </control>
          </mc:Choice>
        </mc:AlternateContent>
        <mc:AlternateContent xmlns:mc="http://schemas.openxmlformats.org/markup-compatibility/2006">
          <mc:Choice Requires="x14">
            <control shapeId="2014" r:id="rId23" name="Check Box 990">
              <controlPr defaultSize="0" autoFill="0" autoLine="0" autoPict="0">
                <anchor moveWithCells="1">
                  <from>
                    <xdr:col>1</xdr:col>
                    <xdr:colOff>373380</xdr:colOff>
                    <xdr:row>106</xdr:row>
                    <xdr:rowOff>7620</xdr:rowOff>
                  </from>
                  <to>
                    <xdr:col>1</xdr:col>
                    <xdr:colOff>556260</xdr:colOff>
                    <xdr:row>106</xdr:row>
                    <xdr:rowOff>144780</xdr:rowOff>
                  </to>
                </anchor>
              </controlPr>
            </control>
          </mc:Choice>
        </mc:AlternateContent>
        <mc:AlternateContent xmlns:mc="http://schemas.openxmlformats.org/markup-compatibility/2006">
          <mc:Choice Requires="x14">
            <control shapeId="2016" r:id="rId24" name="Check Box 992">
              <controlPr defaultSize="0" autoFill="0" autoLine="0" autoPict="0">
                <anchor moveWithCells="1">
                  <from>
                    <xdr:col>1</xdr:col>
                    <xdr:colOff>373380</xdr:colOff>
                    <xdr:row>107</xdr:row>
                    <xdr:rowOff>7620</xdr:rowOff>
                  </from>
                  <to>
                    <xdr:col>1</xdr:col>
                    <xdr:colOff>556260</xdr:colOff>
                    <xdr:row>107</xdr:row>
                    <xdr:rowOff>144780</xdr:rowOff>
                  </to>
                </anchor>
              </controlPr>
            </control>
          </mc:Choice>
        </mc:AlternateContent>
        <mc:AlternateContent xmlns:mc="http://schemas.openxmlformats.org/markup-compatibility/2006">
          <mc:Choice Requires="x14">
            <control shapeId="2017" r:id="rId25" name="Check Box 993">
              <controlPr defaultSize="0" autoFill="0" autoLine="0" autoPict="0">
                <anchor moveWithCells="1">
                  <from>
                    <xdr:col>1</xdr:col>
                    <xdr:colOff>373380</xdr:colOff>
                    <xdr:row>108</xdr:row>
                    <xdr:rowOff>7620</xdr:rowOff>
                  </from>
                  <to>
                    <xdr:col>1</xdr:col>
                    <xdr:colOff>556260</xdr:colOff>
                    <xdr:row>108</xdr:row>
                    <xdr:rowOff>152400</xdr:rowOff>
                  </to>
                </anchor>
              </controlPr>
            </control>
          </mc:Choice>
        </mc:AlternateContent>
        <mc:AlternateContent xmlns:mc="http://schemas.openxmlformats.org/markup-compatibility/2006">
          <mc:Choice Requires="x14">
            <control shapeId="2018" r:id="rId26" name="Check Box 994">
              <controlPr defaultSize="0" autoFill="0" autoLine="0" autoPict="0">
                <anchor moveWithCells="1">
                  <from>
                    <xdr:col>1</xdr:col>
                    <xdr:colOff>373380</xdr:colOff>
                    <xdr:row>109</xdr:row>
                    <xdr:rowOff>7620</xdr:rowOff>
                  </from>
                  <to>
                    <xdr:col>1</xdr:col>
                    <xdr:colOff>556260</xdr:colOff>
                    <xdr:row>109</xdr:row>
                    <xdr:rowOff>144780</xdr:rowOff>
                  </to>
                </anchor>
              </controlPr>
            </control>
          </mc:Choice>
        </mc:AlternateContent>
        <mc:AlternateContent xmlns:mc="http://schemas.openxmlformats.org/markup-compatibility/2006">
          <mc:Choice Requires="x14">
            <control shapeId="2019" r:id="rId27" name="Check Box 995">
              <controlPr defaultSize="0" autoFill="0" autoLine="0" autoPict="0">
                <anchor moveWithCells="1">
                  <from>
                    <xdr:col>1</xdr:col>
                    <xdr:colOff>373380</xdr:colOff>
                    <xdr:row>110</xdr:row>
                    <xdr:rowOff>7620</xdr:rowOff>
                  </from>
                  <to>
                    <xdr:col>1</xdr:col>
                    <xdr:colOff>556260</xdr:colOff>
                    <xdr:row>110</xdr:row>
                    <xdr:rowOff>144780</xdr:rowOff>
                  </to>
                </anchor>
              </controlPr>
            </control>
          </mc:Choice>
        </mc:AlternateContent>
        <mc:AlternateContent xmlns:mc="http://schemas.openxmlformats.org/markup-compatibility/2006">
          <mc:Choice Requires="x14">
            <control shapeId="2020" r:id="rId28" name="Check Box 996">
              <controlPr defaultSize="0" autoFill="0" autoLine="0" autoPict="0">
                <anchor moveWithCells="1">
                  <from>
                    <xdr:col>1</xdr:col>
                    <xdr:colOff>373380</xdr:colOff>
                    <xdr:row>111</xdr:row>
                    <xdr:rowOff>7620</xdr:rowOff>
                  </from>
                  <to>
                    <xdr:col>1</xdr:col>
                    <xdr:colOff>556260</xdr:colOff>
                    <xdr:row>111</xdr:row>
                    <xdr:rowOff>144780</xdr:rowOff>
                  </to>
                </anchor>
              </controlPr>
            </control>
          </mc:Choice>
        </mc:AlternateContent>
        <mc:AlternateContent xmlns:mc="http://schemas.openxmlformats.org/markup-compatibility/2006">
          <mc:Choice Requires="x14">
            <control shapeId="2023" r:id="rId29" name="Check Box 999">
              <controlPr defaultSize="0" autoFill="0" autoLine="0" autoPict="0">
                <anchor moveWithCells="1">
                  <from>
                    <xdr:col>1</xdr:col>
                    <xdr:colOff>373380</xdr:colOff>
                    <xdr:row>112</xdr:row>
                    <xdr:rowOff>7620</xdr:rowOff>
                  </from>
                  <to>
                    <xdr:col>1</xdr:col>
                    <xdr:colOff>556260</xdr:colOff>
                    <xdr:row>112</xdr:row>
                    <xdr:rowOff>152400</xdr:rowOff>
                  </to>
                </anchor>
              </controlPr>
            </control>
          </mc:Choice>
        </mc:AlternateContent>
        <mc:AlternateContent xmlns:mc="http://schemas.openxmlformats.org/markup-compatibility/2006">
          <mc:Choice Requires="x14">
            <control shapeId="2024" r:id="rId30" name="Check Box 1000">
              <controlPr defaultSize="0" autoFill="0" autoLine="0" autoPict="0">
                <anchor moveWithCells="1">
                  <from>
                    <xdr:col>1</xdr:col>
                    <xdr:colOff>373380</xdr:colOff>
                    <xdr:row>113</xdr:row>
                    <xdr:rowOff>7620</xdr:rowOff>
                  </from>
                  <to>
                    <xdr:col>1</xdr:col>
                    <xdr:colOff>556260</xdr:colOff>
                    <xdr:row>113</xdr:row>
                    <xdr:rowOff>144780</xdr:rowOff>
                  </to>
                </anchor>
              </controlPr>
            </control>
          </mc:Choice>
        </mc:AlternateContent>
        <mc:AlternateContent xmlns:mc="http://schemas.openxmlformats.org/markup-compatibility/2006">
          <mc:Choice Requires="x14">
            <control shapeId="2025" r:id="rId31" name="Check Box 1001">
              <controlPr defaultSize="0" autoFill="0" autoLine="0" autoPict="0">
                <anchor moveWithCells="1">
                  <from>
                    <xdr:col>1</xdr:col>
                    <xdr:colOff>373380</xdr:colOff>
                    <xdr:row>114</xdr:row>
                    <xdr:rowOff>7620</xdr:rowOff>
                  </from>
                  <to>
                    <xdr:col>1</xdr:col>
                    <xdr:colOff>556260</xdr:colOff>
                    <xdr:row>114</xdr:row>
                    <xdr:rowOff>144780</xdr:rowOff>
                  </to>
                </anchor>
              </controlPr>
            </control>
          </mc:Choice>
        </mc:AlternateContent>
        <mc:AlternateContent xmlns:mc="http://schemas.openxmlformats.org/markup-compatibility/2006">
          <mc:Choice Requires="x14">
            <control shapeId="2026" r:id="rId32" name="Check Box 1002">
              <controlPr defaultSize="0" autoFill="0" autoLine="0" autoPict="0">
                <anchor moveWithCells="1">
                  <from>
                    <xdr:col>1</xdr:col>
                    <xdr:colOff>373380</xdr:colOff>
                    <xdr:row>115</xdr:row>
                    <xdr:rowOff>7620</xdr:rowOff>
                  </from>
                  <to>
                    <xdr:col>1</xdr:col>
                    <xdr:colOff>556260</xdr:colOff>
                    <xdr:row>115</xdr:row>
                    <xdr:rowOff>144780</xdr:rowOff>
                  </to>
                </anchor>
              </controlPr>
            </control>
          </mc:Choice>
        </mc:AlternateContent>
        <mc:AlternateContent xmlns:mc="http://schemas.openxmlformats.org/markup-compatibility/2006">
          <mc:Choice Requires="x14">
            <control shapeId="2027" r:id="rId33" name="Check Box 1003">
              <controlPr defaultSize="0" autoFill="0" autoLine="0" autoPict="0">
                <anchor moveWithCells="1">
                  <from>
                    <xdr:col>1</xdr:col>
                    <xdr:colOff>373380</xdr:colOff>
                    <xdr:row>116</xdr:row>
                    <xdr:rowOff>7620</xdr:rowOff>
                  </from>
                  <to>
                    <xdr:col>1</xdr:col>
                    <xdr:colOff>556260</xdr:colOff>
                    <xdr:row>116</xdr:row>
                    <xdr:rowOff>144780</xdr:rowOff>
                  </to>
                </anchor>
              </controlPr>
            </control>
          </mc:Choice>
        </mc:AlternateContent>
        <mc:AlternateContent xmlns:mc="http://schemas.openxmlformats.org/markup-compatibility/2006">
          <mc:Choice Requires="x14">
            <control shapeId="2028" r:id="rId34" name="Check Box 1004">
              <controlPr defaultSize="0" autoFill="0" autoLine="0" autoPict="0">
                <anchor moveWithCells="1">
                  <from>
                    <xdr:col>1</xdr:col>
                    <xdr:colOff>373380</xdr:colOff>
                    <xdr:row>97</xdr:row>
                    <xdr:rowOff>7620</xdr:rowOff>
                  </from>
                  <to>
                    <xdr:col>1</xdr:col>
                    <xdr:colOff>556260</xdr:colOff>
                    <xdr:row>97</xdr:row>
                    <xdr:rowOff>152400</xdr:rowOff>
                  </to>
                </anchor>
              </controlPr>
            </control>
          </mc:Choice>
        </mc:AlternateContent>
        <mc:AlternateContent xmlns:mc="http://schemas.openxmlformats.org/markup-compatibility/2006">
          <mc:Choice Requires="x14">
            <control shapeId="2029" r:id="rId35" name="Check Box 1005">
              <controlPr defaultSize="0" autoFill="0" autoLine="0" autoPict="0">
                <anchor moveWithCells="1">
                  <from>
                    <xdr:col>1</xdr:col>
                    <xdr:colOff>373380</xdr:colOff>
                    <xdr:row>98</xdr:row>
                    <xdr:rowOff>7620</xdr:rowOff>
                  </from>
                  <to>
                    <xdr:col>1</xdr:col>
                    <xdr:colOff>556260</xdr:colOff>
                    <xdr:row>98</xdr:row>
                    <xdr:rowOff>144780</xdr:rowOff>
                  </to>
                </anchor>
              </controlPr>
            </control>
          </mc:Choice>
        </mc:AlternateContent>
        <mc:AlternateContent xmlns:mc="http://schemas.openxmlformats.org/markup-compatibility/2006">
          <mc:Choice Requires="x14">
            <control shapeId="2030" r:id="rId36" name="Check Box 1006">
              <controlPr defaultSize="0" autoFill="0" autoLine="0" autoPict="0">
                <anchor moveWithCells="1">
                  <from>
                    <xdr:col>1</xdr:col>
                    <xdr:colOff>373380</xdr:colOff>
                    <xdr:row>99</xdr:row>
                    <xdr:rowOff>7620</xdr:rowOff>
                  </from>
                  <to>
                    <xdr:col>1</xdr:col>
                    <xdr:colOff>556260</xdr:colOff>
                    <xdr:row>99</xdr:row>
                    <xdr:rowOff>144780</xdr:rowOff>
                  </to>
                </anchor>
              </controlPr>
            </control>
          </mc:Choice>
        </mc:AlternateContent>
        <mc:AlternateContent xmlns:mc="http://schemas.openxmlformats.org/markup-compatibility/2006">
          <mc:Choice Requires="x14">
            <control shapeId="2031" r:id="rId37" name="Check Box 1007">
              <controlPr defaultSize="0" autoFill="0" autoLine="0" autoPict="0">
                <anchor moveWithCells="1">
                  <from>
                    <xdr:col>1</xdr:col>
                    <xdr:colOff>373380</xdr:colOff>
                    <xdr:row>100</xdr:row>
                    <xdr:rowOff>7620</xdr:rowOff>
                  </from>
                  <to>
                    <xdr:col>1</xdr:col>
                    <xdr:colOff>556260</xdr:colOff>
                    <xdr:row>100</xdr:row>
                    <xdr:rowOff>144780</xdr:rowOff>
                  </to>
                </anchor>
              </controlPr>
            </control>
          </mc:Choice>
        </mc:AlternateContent>
        <mc:AlternateContent xmlns:mc="http://schemas.openxmlformats.org/markup-compatibility/2006">
          <mc:Choice Requires="x14">
            <control shapeId="2032" r:id="rId38" name="Check Box 1008">
              <controlPr defaultSize="0" autoFill="0" autoLine="0" autoPict="0">
                <anchor moveWithCells="1">
                  <from>
                    <xdr:col>1</xdr:col>
                    <xdr:colOff>373380</xdr:colOff>
                    <xdr:row>101</xdr:row>
                    <xdr:rowOff>7620</xdr:rowOff>
                  </from>
                  <to>
                    <xdr:col>1</xdr:col>
                    <xdr:colOff>556260</xdr:colOff>
                    <xdr:row>101</xdr:row>
                    <xdr:rowOff>152400</xdr:rowOff>
                  </to>
                </anchor>
              </controlPr>
            </control>
          </mc:Choice>
        </mc:AlternateContent>
        <mc:AlternateContent xmlns:mc="http://schemas.openxmlformats.org/markup-compatibility/2006">
          <mc:Choice Requires="x14">
            <control shapeId="2036" r:id="rId39" name="Check Box 1012">
              <controlPr defaultSize="0" autoFill="0" autoLine="0" autoPict="0">
                <anchor moveWithCells="1">
                  <from>
                    <xdr:col>1</xdr:col>
                    <xdr:colOff>365760</xdr:colOff>
                    <xdr:row>63</xdr:row>
                    <xdr:rowOff>7620</xdr:rowOff>
                  </from>
                  <to>
                    <xdr:col>1</xdr:col>
                    <xdr:colOff>541020</xdr:colOff>
                    <xdr:row>63</xdr:row>
                    <xdr:rowOff>144780</xdr:rowOff>
                  </to>
                </anchor>
              </controlPr>
            </control>
          </mc:Choice>
        </mc:AlternateContent>
        <mc:AlternateContent xmlns:mc="http://schemas.openxmlformats.org/markup-compatibility/2006">
          <mc:Choice Requires="x14">
            <control shapeId="2037" r:id="rId40" name="Check Box 1013">
              <controlPr defaultSize="0" autoFill="0" autoLine="0" autoPict="0">
                <anchor moveWithCells="1">
                  <from>
                    <xdr:col>1</xdr:col>
                    <xdr:colOff>365760</xdr:colOff>
                    <xdr:row>64</xdr:row>
                    <xdr:rowOff>7620</xdr:rowOff>
                  </from>
                  <to>
                    <xdr:col>1</xdr:col>
                    <xdr:colOff>541020</xdr:colOff>
                    <xdr:row>64</xdr:row>
                    <xdr:rowOff>144780</xdr:rowOff>
                  </to>
                </anchor>
              </controlPr>
            </control>
          </mc:Choice>
        </mc:AlternateContent>
        <mc:AlternateContent xmlns:mc="http://schemas.openxmlformats.org/markup-compatibility/2006">
          <mc:Choice Requires="x14">
            <control shapeId="2038" r:id="rId41" name="Check Box 1014">
              <controlPr defaultSize="0" autoFill="0" autoLine="0" autoPict="0">
                <anchor moveWithCells="1">
                  <from>
                    <xdr:col>1</xdr:col>
                    <xdr:colOff>365760</xdr:colOff>
                    <xdr:row>65</xdr:row>
                    <xdr:rowOff>7620</xdr:rowOff>
                  </from>
                  <to>
                    <xdr:col>1</xdr:col>
                    <xdr:colOff>541020</xdr:colOff>
                    <xdr:row>65</xdr:row>
                    <xdr:rowOff>144780</xdr:rowOff>
                  </to>
                </anchor>
              </controlPr>
            </control>
          </mc:Choice>
        </mc:AlternateContent>
        <mc:AlternateContent xmlns:mc="http://schemas.openxmlformats.org/markup-compatibility/2006">
          <mc:Choice Requires="x14">
            <control shapeId="2039" r:id="rId42" name="Check Box 1015">
              <controlPr defaultSize="0" autoFill="0" autoLine="0" autoPict="0">
                <anchor moveWithCells="1">
                  <from>
                    <xdr:col>1</xdr:col>
                    <xdr:colOff>365760</xdr:colOff>
                    <xdr:row>66</xdr:row>
                    <xdr:rowOff>7620</xdr:rowOff>
                  </from>
                  <to>
                    <xdr:col>1</xdr:col>
                    <xdr:colOff>541020</xdr:colOff>
                    <xdr:row>66</xdr:row>
                    <xdr:rowOff>152400</xdr:rowOff>
                  </to>
                </anchor>
              </controlPr>
            </control>
          </mc:Choice>
        </mc:AlternateContent>
        <mc:AlternateContent xmlns:mc="http://schemas.openxmlformats.org/markup-compatibility/2006">
          <mc:Choice Requires="x14">
            <control shapeId="7172" r:id="rId43" name="Check Box 1028">
              <controlPr defaultSize="0" autoFill="0" autoLine="0" autoPict="0">
                <anchor moveWithCells="1">
                  <from>
                    <xdr:col>1</xdr:col>
                    <xdr:colOff>365760</xdr:colOff>
                    <xdr:row>67</xdr:row>
                    <xdr:rowOff>7620</xdr:rowOff>
                  </from>
                  <to>
                    <xdr:col>1</xdr:col>
                    <xdr:colOff>541020</xdr:colOff>
                    <xdr:row>67</xdr:row>
                    <xdr:rowOff>152400</xdr:rowOff>
                  </to>
                </anchor>
              </controlPr>
            </control>
          </mc:Choice>
        </mc:AlternateContent>
        <mc:AlternateContent xmlns:mc="http://schemas.openxmlformats.org/markup-compatibility/2006">
          <mc:Choice Requires="x14">
            <control shapeId="7173" r:id="rId44" name="Check Box 1029">
              <controlPr defaultSize="0" autoFill="0" autoLine="0" autoPict="0">
                <anchor moveWithCells="1">
                  <from>
                    <xdr:col>1</xdr:col>
                    <xdr:colOff>365760</xdr:colOff>
                    <xdr:row>68</xdr:row>
                    <xdr:rowOff>7620</xdr:rowOff>
                  </from>
                  <to>
                    <xdr:col>1</xdr:col>
                    <xdr:colOff>541020</xdr:colOff>
                    <xdr:row>68</xdr:row>
                    <xdr:rowOff>144780</xdr:rowOff>
                  </to>
                </anchor>
              </controlPr>
            </control>
          </mc:Choice>
        </mc:AlternateContent>
        <mc:AlternateContent xmlns:mc="http://schemas.openxmlformats.org/markup-compatibility/2006">
          <mc:Choice Requires="x14">
            <control shapeId="7174" r:id="rId45" name="Check Box 1030">
              <controlPr defaultSize="0" autoFill="0" autoLine="0" autoPict="0">
                <anchor moveWithCells="1">
                  <from>
                    <xdr:col>1</xdr:col>
                    <xdr:colOff>365760</xdr:colOff>
                    <xdr:row>69</xdr:row>
                    <xdr:rowOff>7620</xdr:rowOff>
                  </from>
                  <to>
                    <xdr:col>1</xdr:col>
                    <xdr:colOff>541020</xdr:colOff>
                    <xdr:row>69</xdr:row>
                    <xdr:rowOff>144780</xdr:rowOff>
                  </to>
                </anchor>
              </controlPr>
            </control>
          </mc:Choice>
        </mc:AlternateContent>
        <mc:AlternateContent xmlns:mc="http://schemas.openxmlformats.org/markup-compatibility/2006">
          <mc:Choice Requires="x14">
            <control shapeId="7175" r:id="rId46" name="Check Box 1031">
              <controlPr defaultSize="0" autoFill="0" autoLine="0" autoPict="0">
                <anchor moveWithCells="1">
                  <from>
                    <xdr:col>1</xdr:col>
                    <xdr:colOff>365760</xdr:colOff>
                    <xdr:row>70</xdr:row>
                    <xdr:rowOff>7620</xdr:rowOff>
                  </from>
                  <to>
                    <xdr:col>1</xdr:col>
                    <xdr:colOff>541020</xdr:colOff>
                    <xdr:row>70</xdr:row>
                    <xdr:rowOff>144780</xdr:rowOff>
                  </to>
                </anchor>
              </controlPr>
            </control>
          </mc:Choice>
        </mc:AlternateContent>
        <mc:AlternateContent xmlns:mc="http://schemas.openxmlformats.org/markup-compatibility/2006">
          <mc:Choice Requires="x14">
            <control shapeId="7176" r:id="rId47" name="Check Box 1032">
              <controlPr defaultSize="0" autoFill="0" autoLine="0" autoPict="0">
                <anchor moveWithCells="1">
                  <from>
                    <xdr:col>1</xdr:col>
                    <xdr:colOff>365760</xdr:colOff>
                    <xdr:row>71</xdr:row>
                    <xdr:rowOff>7620</xdr:rowOff>
                  </from>
                  <to>
                    <xdr:col>1</xdr:col>
                    <xdr:colOff>541020</xdr:colOff>
                    <xdr:row>71</xdr:row>
                    <xdr:rowOff>152400</xdr:rowOff>
                  </to>
                </anchor>
              </controlPr>
            </control>
          </mc:Choice>
        </mc:AlternateContent>
        <mc:AlternateContent xmlns:mc="http://schemas.openxmlformats.org/markup-compatibility/2006">
          <mc:Choice Requires="x14">
            <control shapeId="7177" r:id="rId48" name="Check Box 1033">
              <controlPr defaultSize="0" autoFill="0" autoLine="0" autoPict="0">
                <anchor moveWithCells="1">
                  <from>
                    <xdr:col>1</xdr:col>
                    <xdr:colOff>365760</xdr:colOff>
                    <xdr:row>71</xdr:row>
                    <xdr:rowOff>7620</xdr:rowOff>
                  </from>
                  <to>
                    <xdr:col>1</xdr:col>
                    <xdr:colOff>541020</xdr:colOff>
                    <xdr:row>71</xdr:row>
                    <xdr:rowOff>152400</xdr:rowOff>
                  </to>
                </anchor>
              </controlPr>
            </control>
          </mc:Choice>
        </mc:AlternateContent>
        <mc:AlternateContent xmlns:mc="http://schemas.openxmlformats.org/markup-compatibility/2006">
          <mc:Choice Requires="x14">
            <control shapeId="7202" r:id="rId49" name="Check Box 1058">
              <controlPr defaultSize="0" autoFill="0" autoLine="0" autoPict="0">
                <anchor moveWithCells="1">
                  <from>
                    <xdr:col>1</xdr:col>
                    <xdr:colOff>365760</xdr:colOff>
                    <xdr:row>51</xdr:row>
                    <xdr:rowOff>7620</xdr:rowOff>
                  </from>
                  <to>
                    <xdr:col>1</xdr:col>
                    <xdr:colOff>541020</xdr:colOff>
                    <xdr:row>51</xdr:row>
                    <xdr:rowOff>152400</xdr:rowOff>
                  </to>
                </anchor>
              </controlPr>
            </control>
          </mc:Choice>
        </mc:AlternateContent>
        <mc:AlternateContent xmlns:mc="http://schemas.openxmlformats.org/markup-compatibility/2006">
          <mc:Choice Requires="x14">
            <control shapeId="7205" r:id="rId50" name="Check Box 1061">
              <controlPr defaultSize="0" autoFill="0" autoLine="0" autoPict="0">
                <anchor moveWithCells="1">
                  <from>
                    <xdr:col>1</xdr:col>
                    <xdr:colOff>373380</xdr:colOff>
                    <xdr:row>117</xdr:row>
                    <xdr:rowOff>7620</xdr:rowOff>
                  </from>
                  <to>
                    <xdr:col>1</xdr:col>
                    <xdr:colOff>556260</xdr:colOff>
                    <xdr:row>117</xdr:row>
                    <xdr:rowOff>152400</xdr:rowOff>
                  </to>
                </anchor>
              </controlPr>
            </control>
          </mc:Choice>
        </mc:AlternateContent>
        <mc:AlternateContent xmlns:mc="http://schemas.openxmlformats.org/markup-compatibility/2006">
          <mc:Choice Requires="x14">
            <control shapeId="7219" r:id="rId51" name="Option Button 1075">
              <controlPr defaultSize="0" autoFill="0" autoLine="0" autoPict="0">
                <anchor moveWithCells="1">
                  <from>
                    <xdr:col>1</xdr:col>
                    <xdr:colOff>365760</xdr:colOff>
                    <xdr:row>19</xdr:row>
                    <xdr:rowOff>0</xdr:rowOff>
                  </from>
                  <to>
                    <xdr:col>1</xdr:col>
                    <xdr:colOff>601980</xdr:colOff>
                    <xdr:row>20</xdr:row>
                    <xdr:rowOff>0</xdr:rowOff>
                  </to>
                </anchor>
              </controlPr>
            </control>
          </mc:Choice>
        </mc:AlternateContent>
        <mc:AlternateContent xmlns:mc="http://schemas.openxmlformats.org/markup-compatibility/2006">
          <mc:Choice Requires="x14">
            <control shapeId="7227" r:id="rId52" name="Option Button 1083">
              <controlPr defaultSize="0" autoFill="0" autoLine="0" autoPict="0">
                <anchor moveWithCells="1">
                  <from>
                    <xdr:col>1</xdr:col>
                    <xdr:colOff>365760</xdr:colOff>
                    <xdr:row>20</xdr:row>
                    <xdr:rowOff>0</xdr:rowOff>
                  </from>
                  <to>
                    <xdr:col>1</xdr:col>
                    <xdr:colOff>601980</xdr:colOff>
                    <xdr:row>21</xdr:row>
                    <xdr:rowOff>0</xdr:rowOff>
                  </to>
                </anchor>
              </controlPr>
            </control>
          </mc:Choice>
        </mc:AlternateContent>
        <mc:AlternateContent xmlns:mc="http://schemas.openxmlformats.org/markup-compatibility/2006">
          <mc:Choice Requires="x14">
            <control shapeId="7233" r:id="rId53" name="Option Button 1089">
              <controlPr defaultSize="0" autoFill="0" autoLine="0" autoPict="0">
                <anchor moveWithCells="1">
                  <from>
                    <xdr:col>1</xdr:col>
                    <xdr:colOff>350520</xdr:colOff>
                    <xdr:row>15</xdr:row>
                    <xdr:rowOff>182880</xdr:rowOff>
                  </from>
                  <to>
                    <xdr:col>1</xdr:col>
                    <xdr:colOff>541020</xdr:colOff>
                    <xdr:row>17</xdr:row>
                    <xdr:rowOff>0</xdr:rowOff>
                  </to>
                </anchor>
              </controlPr>
            </control>
          </mc:Choice>
        </mc:AlternateContent>
        <mc:AlternateContent xmlns:mc="http://schemas.openxmlformats.org/markup-compatibility/2006">
          <mc:Choice Requires="x14">
            <control shapeId="7244" r:id="rId54" name="Check Box 1100">
              <controlPr defaultSize="0" autoFill="0" autoLine="0" autoPict="0">
                <anchor moveWithCells="1">
                  <from>
                    <xdr:col>1</xdr:col>
                    <xdr:colOff>373380</xdr:colOff>
                    <xdr:row>102</xdr:row>
                    <xdr:rowOff>7620</xdr:rowOff>
                  </from>
                  <to>
                    <xdr:col>1</xdr:col>
                    <xdr:colOff>556260</xdr:colOff>
                    <xdr:row>102</xdr:row>
                    <xdr:rowOff>144780</xdr:rowOff>
                  </to>
                </anchor>
              </controlPr>
            </control>
          </mc:Choice>
        </mc:AlternateContent>
        <mc:AlternateContent xmlns:mc="http://schemas.openxmlformats.org/markup-compatibility/2006">
          <mc:Choice Requires="x14">
            <control shapeId="7248" r:id="rId55" name="Option Button 1104">
              <controlPr defaultSize="0" autoFill="0" autoLine="0" autoPict="0">
                <anchor moveWithCells="1">
                  <from>
                    <xdr:col>1</xdr:col>
                    <xdr:colOff>365760</xdr:colOff>
                    <xdr:row>24</xdr:row>
                    <xdr:rowOff>22860</xdr:rowOff>
                  </from>
                  <to>
                    <xdr:col>1</xdr:col>
                    <xdr:colOff>556260</xdr:colOff>
                    <xdr:row>24</xdr:row>
                    <xdr:rowOff>152400</xdr:rowOff>
                  </to>
                </anchor>
              </controlPr>
            </control>
          </mc:Choice>
        </mc:AlternateContent>
        <mc:AlternateContent xmlns:mc="http://schemas.openxmlformats.org/markup-compatibility/2006">
          <mc:Choice Requires="x14">
            <control shapeId="7249" r:id="rId56" name="Option Button 1105">
              <controlPr defaultSize="0" autoFill="0" autoLine="0" autoPict="0">
                <anchor moveWithCells="1">
                  <from>
                    <xdr:col>1</xdr:col>
                    <xdr:colOff>365760</xdr:colOff>
                    <xdr:row>25</xdr:row>
                    <xdr:rowOff>22860</xdr:rowOff>
                  </from>
                  <to>
                    <xdr:col>1</xdr:col>
                    <xdr:colOff>556260</xdr:colOff>
                    <xdr:row>25</xdr:row>
                    <xdr:rowOff>152400</xdr:rowOff>
                  </to>
                </anchor>
              </controlPr>
            </control>
          </mc:Choice>
        </mc:AlternateContent>
        <mc:AlternateContent xmlns:mc="http://schemas.openxmlformats.org/markup-compatibility/2006">
          <mc:Choice Requires="x14">
            <control shapeId="7259" r:id="rId57" name="Group Box 1115">
              <controlPr defaultSize="0" autoFill="0" autoPict="0">
                <anchor moveWithCells="1">
                  <from>
                    <xdr:col>1</xdr:col>
                    <xdr:colOff>0</xdr:colOff>
                    <xdr:row>15</xdr:row>
                    <xdr:rowOff>182880</xdr:rowOff>
                  </from>
                  <to>
                    <xdr:col>2</xdr:col>
                    <xdr:colOff>0</xdr:colOff>
                    <xdr:row>17</xdr:row>
                    <xdr:rowOff>0</xdr:rowOff>
                  </to>
                </anchor>
              </controlPr>
            </control>
          </mc:Choice>
        </mc:AlternateContent>
        <mc:AlternateContent xmlns:mc="http://schemas.openxmlformats.org/markup-compatibility/2006">
          <mc:Choice Requires="x14">
            <control shapeId="7260" r:id="rId58" name="Group Box 1116">
              <controlPr defaultSize="0" autoFill="0" autoPict="0">
                <anchor moveWithCells="1">
                  <from>
                    <xdr:col>1</xdr:col>
                    <xdr:colOff>0</xdr:colOff>
                    <xdr:row>18</xdr:row>
                    <xdr:rowOff>182880</xdr:rowOff>
                  </from>
                  <to>
                    <xdr:col>2</xdr:col>
                    <xdr:colOff>0</xdr:colOff>
                    <xdr:row>22</xdr:row>
                    <xdr:rowOff>0</xdr:rowOff>
                  </to>
                </anchor>
              </controlPr>
            </control>
          </mc:Choice>
        </mc:AlternateContent>
        <mc:AlternateContent xmlns:mc="http://schemas.openxmlformats.org/markup-compatibility/2006">
          <mc:Choice Requires="x14">
            <control shapeId="7262" r:id="rId59" name="Group Box 1118">
              <controlPr defaultSize="0" autoFill="0" autoPict="0">
                <anchor moveWithCells="1">
                  <from>
                    <xdr:col>1</xdr:col>
                    <xdr:colOff>0</xdr:colOff>
                    <xdr:row>24</xdr:row>
                    <xdr:rowOff>0</xdr:rowOff>
                  </from>
                  <to>
                    <xdr:col>1</xdr:col>
                    <xdr:colOff>952500</xdr:colOff>
                    <xdr:row>27</xdr:row>
                    <xdr:rowOff>0</xdr:rowOff>
                  </to>
                </anchor>
              </controlPr>
            </control>
          </mc:Choice>
        </mc:AlternateContent>
        <mc:AlternateContent xmlns:mc="http://schemas.openxmlformats.org/markup-compatibility/2006">
          <mc:Choice Requires="x14">
            <control shapeId="7269" r:id="rId60" name="Option Button 1125">
              <controlPr defaultSize="0" autoFill="0" autoLine="0" autoPict="0">
                <anchor moveWithCells="1">
                  <from>
                    <xdr:col>1</xdr:col>
                    <xdr:colOff>365760</xdr:colOff>
                    <xdr:row>21</xdr:row>
                    <xdr:rowOff>0</xdr:rowOff>
                  </from>
                  <to>
                    <xdr:col>1</xdr:col>
                    <xdr:colOff>601980</xdr:colOff>
                    <xdr:row>22</xdr:row>
                    <xdr:rowOff>0</xdr:rowOff>
                  </to>
                </anchor>
              </controlPr>
            </control>
          </mc:Choice>
        </mc:AlternateContent>
        <mc:AlternateContent xmlns:mc="http://schemas.openxmlformats.org/markup-compatibility/2006">
          <mc:Choice Requires="x14">
            <control shapeId="7272" r:id="rId61" name="Option Button 1128">
              <controlPr defaultSize="0" autoFill="0" autoLine="0" autoPict="0">
                <anchor moveWithCells="1">
                  <from>
                    <xdr:col>1</xdr:col>
                    <xdr:colOff>365760</xdr:colOff>
                    <xdr:row>26</xdr:row>
                    <xdr:rowOff>22860</xdr:rowOff>
                  </from>
                  <to>
                    <xdr:col>1</xdr:col>
                    <xdr:colOff>556260</xdr:colOff>
                    <xdr:row>26</xdr:row>
                    <xdr:rowOff>152400</xdr:rowOff>
                  </to>
                </anchor>
              </controlPr>
            </control>
          </mc:Choice>
        </mc:AlternateContent>
        <mc:AlternateContent xmlns:mc="http://schemas.openxmlformats.org/markup-compatibility/2006">
          <mc:Choice Requires="x14">
            <control shapeId="7277" r:id="rId62" name="Option Button 1133">
              <controlPr defaultSize="0" autoFill="0" autoLine="0" autoPict="0">
                <anchor moveWithCells="1">
                  <from>
                    <xdr:col>1</xdr:col>
                    <xdr:colOff>365760</xdr:colOff>
                    <xdr:row>32</xdr:row>
                    <xdr:rowOff>22860</xdr:rowOff>
                  </from>
                  <to>
                    <xdr:col>1</xdr:col>
                    <xdr:colOff>556260</xdr:colOff>
                    <xdr:row>32</xdr:row>
                    <xdr:rowOff>152400</xdr:rowOff>
                  </to>
                </anchor>
              </controlPr>
            </control>
          </mc:Choice>
        </mc:AlternateContent>
        <mc:AlternateContent xmlns:mc="http://schemas.openxmlformats.org/markup-compatibility/2006">
          <mc:Choice Requires="x14">
            <control shapeId="7278" r:id="rId63" name="Group Box 1134">
              <controlPr defaultSize="0" autoFill="0" autoPict="0">
                <anchor moveWithCells="1">
                  <from>
                    <xdr:col>1</xdr:col>
                    <xdr:colOff>0</xdr:colOff>
                    <xdr:row>31</xdr:row>
                    <xdr:rowOff>182880</xdr:rowOff>
                  </from>
                  <to>
                    <xdr:col>2</xdr:col>
                    <xdr:colOff>0</xdr:colOff>
                    <xdr:row>37</xdr:row>
                    <xdr:rowOff>0</xdr:rowOff>
                  </to>
                </anchor>
              </controlPr>
            </control>
          </mc:Choice>
        </mc:AlternateContent>
        <mc:AlternateContent xmlns:mc="http://schemas.openxmlformats.org/markup-compatibility/2006">
          <mc:Choice Requires="x14">
            <control shapeId="7280" r:id="rId64" name="Option Button 1136">
              <controlPr defaultSize="0" autoFill="0" autoLine="0" autoPict="0">
                <anchor moveWithCells="1">
                  <from>
                    <xdr:col>1</xdr:col>
                    <xdr:colOff>365760</xdr:colOff>
                    <xdr:row>33</xdr:row>
                    <xdr:rowOff>22860</xdr:rowOff>
                  </from>
                  <to>
                    <xdr:col>1</xdr:col>
                    <xdr:colOff>556260</xdr:colOff>
                    <xdr:row>33</xdr:row>
                    <xdr:rowOff>152400</xdr:rowOff>
                  </to>
                </anchor>
              </controlPr>
            </control>
          </mc:Choice>
        </mc:AlternateContent>
        <mc:AlternateContent xmlns:mc="http://schemas.openxmlformats.org/markup-compatibility/2006">
          <mc:Choice Requires="x14">
            <control shapeId="7281" r:id="rId65" name="Option Button 1137">
              <controlPr defaultSize="0" autoFill="0" autoLine="0" autoPict="0">
                <anchor moveWithCells="1">
                  <from>
                    <xdr:col>1</xdr:col>
                    <xdr:colOff>365760</xdr:colOff>
                    <xdr:row>34</xdr:row>
                    <xdr:rowOff>22860</xdr:rowOff>
                  </from>
                  <to>
                    <xdr:col>1</xdr:col>
                    <xdr:colOff>556260</xdr:colOff>
                    <xdr:row>34</xdr:row>
                    <xdr:rowOff>152400</xdr:rowOff>
                  </to>
                </anchor>
              </controlPr>
            </control>
          </mc:Choice>
        </mc:AlternateContent>
        <mc:AlternateContent xmlns:mc="http://schemas.openxmlformats.org/markup-compatibility/2006">
          <mc:Choice Requires="x14">
            <control shapeId="7282" r:id="rId66" name="Option Button 1138">
              <controlPr defaultSize="0" autoFill="0" autoLine="0" autoPict="0">
                <anchor moveWithCells="1">
                  <from>
                    <xdr:col>1</xdr:col>
                    <xdr:colOff>365760</xdr:colOff>
                    <xdr:row>35</xdr:row>
                    <xdr:rowOff>22860</xdr:rowOff>
                  </from>
                  <to>
                    <xdr:col>1</xdr:col>
                    <xdr:colOff>556260</xdr:colOff>
                    <xdr:row>35</xdr:row>
                    <xdr:rowOff>152400</xdr:rowOff>
                  </to>
                </anchor>
              </controlPr>
            </control>
          </mc:Choice>
        </mc:AlternateContent>
        <mc:AlternateContent xmlns:mc="http://schemas.openxmlformats.org/markup-compatibility/2006">
          <mc:Choice Requires="x14">
            <control shapeId="7283" r:id="rId67" name="Option Button 1139">
              <controlPr defaultSize="0" autoFill="0" autoLine="0" autoPict="0">
                <anchor moveWithCells="1">
                  <from>
                    <xdr:col>1</xdr:col>
                    <xdr:colOff>365760</xdr:colOff>
                    <xdr:row>36</xdr:row>
                    <xdr:rowOff>22860</xdr:rowOff>
                  </from>
                  <to>
                    <xdr:col>1</xdr:col>
                    <xdr:colOff>556260</xdr:colOff>
                    <xdr:row>36</xdr:row>
                    <xdr:rowOff>152400</xdr:rowOff>
                  </to>
                </anchor>
              </controlPr>
            </control>
          </mc:Choice>
        </mc:AlternateContent>
        <mc:AlternateContent xmlns:mc="http://schemas.openxmlformats.org/markup-compatibility/2006">
          <mc:Choice Requires="x14">
            <control shapeId="7338" r:id="rId68" name="Check Box 1194">
              <controlPr defaultSize="0" autoFill="0" autoLine="0" autoPict="0">
                <anchor moveWithCells="1">
                  <from>
                    <xdr:col>1</xdr:col>
                    <xdr:colOff>373380</xdr:colOff>
                    <xdr:row>117</xdr:row>
                    <xdr:rowOff>7620</xdr:rowOff>
                  </from>
                  <to>
                    <xdr:col>1</xdr:col>
                    <xdr:colOff>556260</xdr:colOff>
                    <xdr:row>117</xdr:row>
                    <xdr:rowOff>144780</xdr:rowOff>
                  </to>
                </anchor>
              </controlPr>
            </control>
          </mc:Choice>
        </mc:AlternateContent>
        <mc:AlternateContent xmlns:mc="http://schemas.openxmlformats.org/markup-compatibility/2006">
          <mc:Choice Requires="x14">
            <control shapeId="7508" r:id="rId69" name="Check Box 1364">
              <controlPr defaultSize="0" autoFill="0" autoLine="0" autoPict="0">
                <anchor moveWithCells="1">
                  <from>
                    <xdr:col>1</xdr:col>
                    <xdr:colOff>373380</xdr:colOff>
                    <xdr:row>42</xdr:row>
                    <xdr:rowOff>7620</xdr:rowOff>
                  </from>
                  <to>
                    <xdr:col>1</xdr:col>
                    <xdr:colOff>556260</xdr:colOff>
                    <xdr:row>42</xdr:row>
                    <xdr:rowOff>144780</xdr:rowOff>
                  </to>
                </anchor>
              </controlPr>
            </control>
          </mc:Choice>
        </mc:AlternateContent>
        <mc:AlternateContent xmlns:mc="http://schemas.openxmlformats.org/markup-compatibility/2006">
          <mc:Choice Requires="x14">
            <control shapeId="7514" r:id="rId70" name="Check Box 1370">
              <controlPr defaultSize="0" autoFill="0" autoLine="0" autoPict="0">
                <anchor moveWithCells="1">
                  <from>
                    <xdr:col>1</xdr:col>
                    <xdr:colOff>373380</xdr:colOff>
                    <xdr:row>43</xdr:row>
                    <xdr:rowOff>7620</xdr:rowOff>
                  </from>
                  <to>
                    <xdr:col>1</xdr:col>
                    <xdr:colOff>556260</xdr:colOff>
                    <xdr:row>43</xdr:row>
                    <xdr:rowOff>144780</xdr:rowOff>
                  </to>
                </anchor>
              </controlPr>
            </control>
          </mc:Choice>
        </mc:AlternateContent>
        <mc:AlternateContent xmlns:mc="http://schemas.openxmlformats.org/markup-compatibility/2006">
          <mc:Choice Requires="x14">
            <control shapeId="7686" r:id="rId71" name="Check Box 1542">
              <controlPr defaultSize="0" autoFill="0" autoLine="0" autoPict="0">
                <anchor moveWithCells="1">
                  <from>
                    <xdr:col>1</xdr:col>
                    <xdr:colOff>381000</xdr:colOff>
                    <xdr:row>83</xdr:row>
                    <xdr:rowOff>175260</xdr:rowOff>
                  </from>
                  <to>
                    <xdr:col>1</xdr:col>
                    <xdr:colOff>579120</xdr:colOff>
                    <xdr:row>84</xdr:row>
                    <xdr:rowOff>160020</xdr:rowOff>
                  </to>
                </anchor>
              </controlPr>
            </control>
          </mc:Choice>
        </mc:AlternateContent>
        <mc:AlternateContent xmlns:mc="http://schemas.openxmlformats.org/markup-compatibility/2006">
          <mc:Choice Requires="x14">
            <control shapeId="7687" r:id="rId72" name="Check Box 1543">
              <controlPr defaultSize="0" autoFill="0" autoLine="0" autoPict="0">
                <anchor moveWithCells="1">
                  <from>
                    <xdr:col>1</xdr:col>
                    <xdr:colOff>365760</xdr:colOff>
                    <xdr:row>52</xdr:row>
                    <xdr:rowOff>7620</xdr:rowOff>
                  </from>
                  <to>
                    <xdr:col>1</xdr:col>
                    <xdr:colOff>541020</xdr:colOff>
                    <xdr:row>52</xdr:row>
                    <xdr:rowOff>152400</xdr:rowOff>
                  </to>
                </anchor>
              </controlPr>
            </control>
          </mc:Choice>
        </mc:AlternateContent>
        <mc:AlternateContent xmlns:mc="http://schemas.openxmlformats.org/markup-compatibility/2006">
          <mc:Choice Requires="x14">
            <control shapeId="7688" r:id="rId73" name="Check Box 1544">
              <controlPr defaultSize="0" autoFill="0" autoLine="0" autoPict="0">
                <anchor moveWithCells="1">
                  <from>
                    <xdr:col>1</xdr:col>
                    <xdr:colOff>365760</xdr:colOff>
                    <xdr:row>53</xdr:row>
                    <xdr:rowOff>7620</xdr:rowOff>
                  </from>
                  <to>
                    <xdr:col>1</xdr:col>
                    <xdr:colOff>541020</xdr:colOff>
                    <xdr:row>53</xdr:row>
                    <xdr:rowOff>152400</xdr:rowOff>
                  </to>
                </anchor>
              </controlPr>
            </control>
          </mc:Choice>
        </mc:AlternateContent>
        <mc:AlternateContent xmlns:mc="http://schemas.openxmlformats.org/markup-compatibility/2006">
          <mc:Choice Requires="x14">
            <control shapeId="7689" r:id="rId74" name="Check Box 1545">
              <controlPr defaultSize="0" autoFill="0" autoLine="0" autoPict="0">
                <anchor moveWithCells="1">
                  <from>
                    <xdr:col>1</xdr:col>
                    <xdr:colOff>365760</xdr:colOff>
                    <xdr:row>54</xdr:row>
                    <xdr:rowOff>7620</xdr:rowOff>
                  </from>
                  <to>
                    <xdr:col>1</xdr:col>
                    <xdr:colOff>541020</xdr:colOff>
                    <xdr:row>54</xdr:row>
                    <xdr:rowOff>152400</xdr:rowOff>
                  </to>
                </anchor>
              </controlPr>
            </control>
          </mc:Choice>
        </mc:AlternateContent>
        <mc:AlternateContent xmlns:mc="http://schemas.openxmlformats.org/markup-compatibility/2006">
          <mc:Choice Requires="x14">
            <control shapeId="7690" r:id="rId75" name="Check Box 1546">
              <controlPr defaultSize="0" autoFill="0" autoLine="0" autoPict="0">
                <anchor moveWithCells="1">
                  <from>
                    <xdr:col>1</xdr:col>
                    <xdr:colOff>365760</xdr:colOff>
                    <xdr:row>59</xdr:row>
                    <xdr:rowOff>7620</xdr:rowOff>
                  </from>
                  <to>
                    <xdr:col>1</xdr:col>
                    <xdr:colOff>541020</xdr:colOff>
                    <xdr:row>59</xdr:row>
                    <xdr:rowOff>152400</xdr:rowOff>
                  </to>
                </anchor>
              </controlPr>
            </control>
          </mc:Choice>
        </mc:AlternateContent>
        <mc:AlternateContent xmlns:mc="http://schemas.openxmlformats.org/markup-compatibility/2006">
          <mc:Choice Requires="x14">
            <control shapeId="7691" r:id="rId76" name="Check Box 1547">
              <controlPr defaultSize="0" autoFill="0" autoLine="0" autoPict="0">
                <anchor moveWithCells="1">
                  <from>
                    <xdr:col>1</xdr:col>
                    <xdr:colOff>365760</xdr:colOff>
                    <xdr:row>60</xdr:row>
                    <xdr:rowOff>7620</xdr:rowOff>
                  </from>
                  <to>
                    <xdr:col>1</xdr:col>
                    <xdr:colOff>541020</xdr:colOff>
                    <xdr:row>60</xdr:row>
                    <xdr:rowOff>152400</xdr:rowOff>
                  </to>
                </anchor>
              </controlPr>
            </control>
          </mc:Choice>
        </mc:AlternateContent>
        <mc:AlternateContent xmlns:mc="http://schemas.openxmlformats.org/markup-compatibility/2006">
          <mc:Choice Requires="x14">
            <control shapeId="7692" r:id="rId77" name="Check Box 1548">
              <controlPr defaultSize="0" autoFill="0" autoLine="0" autoPict="0">
                <anchor moveWithCells="1">
                  <from>
                    <xdr:col>1</xdr:col>
                    <xdr:colOff>365760</xdr:colOff>
                    <xdr:row>55</xdr:row>
                    <xdr:rowOff>7620</xdr:rowOff>
                  </from>
                  <to>
                    <xdr:col>1</xdr:col>
                    <xdr:colOff>541020</xdr:colOff>
                    <xdr:row>55</xdr:row>
                    <xdr:rowOff>152400</xdr:rowOff>
                  </to>
                </anchor>
              </controlPr>
            </control>
          </mc:Choice>
        </mc:AlternateContent>
        <mc:AlternateContent xmlns:mc="http://schemas.openxmlformats.org/markup-compatibility/2006">
          <mc:Choice Requires="x14">
            <control shapeId="7695" r:id="rId78" name="Check Box 1551">
              <controlPr defaultSize="0" autoFill="0" autoLine="0" autoPict="0">
                <anchor moveWithCells="1">
                  <from>
                    <xdr:col>1</xdr:col>
                    <xdr:colOff>365760</xdr:colOff>
                    <xdr:row>56</xdr:row>
                    <xdr:rowOff>7620</xdr:rowOff>
                  </from>
                  <to>
                    <xdr:col>1</xdr:col>
                    <xdr:colOff>541020</xdr:colOff>
                    <xdr:row>56</xdr:row>
                    <xdr:rowOff>152400</xdr:rowOff>
                  </to>
                </anchor>
              </controlPr>
            </control>
          </mc:Choice>
        </mc:AlternateContent>
        <mc:AlternateContent xmlns:mc="http://schemas.openxmlformats.org/markup-compatibility/2006">
          <mc:Choice Requires="x14">
            <control shapeId="7696" r:id="rId79" name="Check Box 1552">
              <controlPr defaultSize="0" autoFill="0" autoLine="0" autoPict="0">
                <anchor moveWithCells="1">
                  <from>
                    <xdr:col>1</xdr:col>
                    <xdr:colOff>365760</xdr:colOff>
                    <xdr:row>57</xdr:row>
                    <xdr:rowOff>7620</xdr:rowOff>
                  </from>
                  <to>
                    <xdr:col>1</xdr:col>
                    <xdr:colOff>541020</xdr:colOff>
                    <xdr:row>57</xdr:row>
                    <xdr:rowOff>152400</xdr:rowOff>
                  </to>
                </anchor>
              </controlPr>
            </control>
          </mc:Choice>
        </mc:AlternateContent>
        <mc:AlternateContent xmlns:mc="http://schemas.openxmlformats.org/markup-compatibility/2006">
          <mc:Choice Requires="x14">
            <control shapeId="7697" r:id="rId80" name="Check Box 1553">
              <controlPr defaultSize="0" autoFill="0" autoLine="0" autoPict="0">
                <anchor moveWithCells="1">
                  <from>
                    <xdr:col>1</xdr:col>
                    <xdr:colOff>365760</xdr:colOff>
                    <xdr:row>58</xdr:row>
                    <xdr:rowOff>7620</xdr:rowOff>
                  </from>
                  <to>
                    <xdr:col>1</xdr:col>
                    <xdr:colOff>541020</xdr:colOff>
                    <xdr:row>58</xdr:row>
                    <xdr:rowOff>152400</xdr:rowOff>
                  </to>
                </anchor>
              </controlPr>
            </control>
          </mc:Choice>
        </mc:AlternateContent>
        <mc:AlternateContent xmlns:mc="http://schemas.openxmlformats.org/markup-compatibility/2006">
          <mc:Choice Requires="x14">
            <control shapeId="7698" r:id="rId81" name="Check Box 1554">
              <controlPr defaultSize="0" autoFill="0" autoLine="0" autoPict="0">
                <anchor moveWithCells="1">
                  <from>
                    <xdr:col>1</xdr:col>
                    <xdr:colOff>365760</xdr:colOff>
                    <xdr:row>74</xdr:row>
                    <xdr:rowOff>7620</xdr:rowOff>
                  </from>
                  <to>
                    <xdr:col>1</xdr:col>
                    <xdr:colOff>541020</xdr:colOff>
                    <xdr:row>74</xdr:row>
                    <xdr:rowOff>152400</xdr:rowOff>
                  </to>
                </anchor>
              </controlPr>
            </control>
          </mc:Choice>
        </mc:AlternateContent>
        <mc:AlternateContent xmlns:mc="http://schemas.openxmlformats.org/markup-compatibility/2006">
          <mc:Choice Requires="x14">
            <control shapeId="7699" r:id="rId82" name="Check Box 1555">
              <controlPr defaultSize="0" autoFill="0" autoLine="0" autoPict="0">
                <anchor moveWithCells="1">
                  <from>
                    <xdr:col>1</xdr:col>
                    <xdr:colOff>365760</xdr:colOff>
                    <xdr:row>75</xdr:row>
                    <xdr:rowOff>7620</xdr:rowOff>
                  </from>
                  <to>
                    <xdr:col>1</xdr:col>
                    <xdr:colOff>541020</xdr:colOff>
                    <xdr:row>75</xdr:row>
                    <xdr:rowOff>152400</xdr:rowOff>
                  </to>
                </anchor>
              </controlPr>
            </control>
          </mc:Choice>
        </mc:AlternateContent>
        <mc:AlternateContent xmlns:mc="http://schemas.openxmlformats.org/markup-compatibility/2006">
          <mc:Choice Requires="x14">
            <control shapeId="7700" r:id="rId83" name="Check Box 1556">
              <controlPr defaultSize="0" autoFill="0" autoLine="0" autoPict="0">
                <anchor moveWithCells="1">
                  <from>
                    <xdr:col>1</xdr:col>
                    <xdr:colOff>365760</xdr:colOff>
                    <xdr:row>80</xdr:row>
                    <xdr:rowOff>7620</xdr:rowOff>
                  </from>
                  <to>
                    <xdr:col>1</xdr:col>
                    <xdr:colOff>541020</xdr:colOff>
                    <xdr:row>80</xdr:row>
                    <xdr:rowOff>152400</xdr:rowOff>
                  </to>
                </anchor>
              </controlPr>
            </control>
          </mc:Choice>
        </mc:AlternateContent>
        <mc:AlternateContent xmlns:mc="http://schemas.openxmlformats.org/markup-compatibility/2006">
          <mc:Choice Requires="x14">
            <control shapeId="7701" r:id="rId84" name="Check Box 1557">
              <controlPr defaultSize="0" autoFill="0" autoLine="0" autoPict="0">
                <anchor moveWithCells="1">
                  <from>
                    <xdr:col>1</xdr:col>
                    <xdr:colOff>365760</xdr:colOff>
                    <xdr:row>81</xdr:row>
                    <xdr:rowOff>7620</xdr:rowOff>
                  </from>
                  <to>
                    <xdr:col>1</xdr:col>
                    <xdr:colOff>541020</xdr:colOff>
                    <xdr:row>81</xdr:row>
                    <xdr:rowOff>152400</xdr:rowOff>
                  </to>
                </anchor>
              </controlPr>
            </control>
          </mc:Choice>
        </mc:AlternateContent>
        <mc:AlternateContent xmlns:mc="http://schemas.openxmlformats.org/markup-compatibility/2006">
          <mc:Choice Requires="x14">
            <control shapeId="7702" r:id="rId85" name="Check Box 1558">
              <controlPr defaultSize="0" autoFill="0" autoLine="0" autoPict="0">
                <anchor moveWithCells="1">
                  <from>
                    <xdr:col>1</xdr:col>
                    <xdr:colOff>365760</xdr:colOff>
                    <xdr:row>76</xdr:row>
                    <xdr:rowOff>7620</xdr:rowOff>
                  </from>
                  <to>
                    <xdr:col>1</xdr:col>
                    <xdr:colOff>541020</xdr:colOff>
                    <xdr:row>76</xdr:row>
                    <xdr:rowOff>152400</xdr:rowOff>
                  </to>
                </anchor>
              </controlPr>
            </control>
          </mc:Choice>
        </mc:AlternateContent>
        <mc:AlternateContent xmlns:mc="http://schemas.openxmlformats.org/markup-compatibility/2006">
          <mc:Choice Requires="x14">
            <control shapeId="7703" r:id="rId86" name="Check Box 1559">
              <controlPr defaultSize="0" autoFill="0" autoLine="0" autoPict="0">
                <anchor moveWithCells="1">
                  <from>
                    <xdr:col>1</xdr:col>
                    <xdr:colOff>365760</xdr:colOff>
                    <xdr:row>77</xdr:row>
                    <xdr:rowOff>7620</xdr:rowOff>
                  </from>
                  <to>
                    <xdr:col>1</xdr:col>
                    <xdr:colOff>541020</xdr:colOff>
                    <xdr:row>77</xdr:row>
                    <xdr:rowOff>152400</xdr:rowOff>
                  </to>
                </anchor>
              </controlPr>
            </control>
          </mc:Choice>
        </mc:AlternateContent>
        <mc:AlternateContent xmlns:mc="http://schemas.openxmlformats.org/markup-compatibility/2006">
          <mc:Choice Requires="x14">
            <control shapeId="7704" r:id="rId87" name="Check Box 1560">
              <controlPr defaultSize="0" autoFill="0" autoLine="0" autoPict="0">
                <anchor moveWithCells="1">
                  <from>
                    <xdr:col>1</xdr:col>
                    <xdr:colOff>365760</xdr:colOff>
                    <xdr:row>78</xdr:row>
                    <xdr:rowOff>7620</xdr:rowOff>
                  </from>
                  <to>
                    <xdr:col>1</xdr:col>
                    <xdr:colOff>541020</xdr:colOff>
                    <xdr:row>78</xdr:row>
                    <xdr:rowOff>152400</xdr:rowOff>
                  </to>
                </anchor>
              </controlPr>
            </control>
          </mc:Choice>
        </mc:AlternateContent>
        <mc:AlternateContent xmlns:mc="http://schemas.openxmlformats.org/markup-compatibility/2006">
          <mc:Choice Requires="x14">
            <control shapeId="7705" r:id="rId88" name="Check Box 1561">
              <controlPr defaultSize="0" autoFill="0" autoLine="0" autoPict="0">
                <anchor moveWithCells="1">
                  <from>
                    <xdr:col>1</xdr:col>
                    <xdr:colOff>365760</xdr:colOff>
                    <xdr:row>79</xdr:row>
                    <xdr:rowOff>7620</xdr:rowOff>
                  </from>
                  <to>
                    <xdr:col>1</xdr:col>
                    <xdr:colOff>541020</xdr:colOff>
                    <xdr:row>79</xdr:row>
                    <xdr:rowOff>152400</xdr:rowOff>
                  </to>
                </anchor>
              </controlPr>
            </control>
          </mc:Choice>
        </mc:AlternateContent>
        <mc:AlternateContent xmlns:mc="http://schemas.openxmlformats.org/markup-compatibility/2006">
          <mc:Choice Requires="x14">
            <control shapeId="7706" r:id="rId89" name="Check Box 1562">
              <controlPr defaultSize="0" autoFill="0" autoLine="0" autoPict="0">
                <anchor moveWithCells="1">
                  <from>
                    <xdr:col>1</xdr:col>
                    <xdr:colOff>365760</xdr:colOff>
                    <xdr:row>72</xdr:row>
                    <xdr:rowOff>7620</xdr:rowOff>
                  </from>
                  <to>
                    <xdr:col>1</xdr:col>
                    <xdr:colOff>541020</xdr:colOff>
                    <xdr:row>72</xdr:row>
                    <xdr:rowOff>152400</xdr:rowOff>
                  </to>
                </anchor>
              </controlPr>
            </control>
          </mc:Choice>
        </mc:AlternateContent>
        <mc:AlternateContent xmlns:mc="http://schemas.openxmlformats.org/markup-compatibility/2006">
          <mc:Choice Requires="x14">
            <control shapeId="7707" r:id="rId90" name="Check Box 1563">
              <controlPr defaultSize="0" autoFill="0" autoLine="0" autoPict="0">
                <anchor moveWithCells="1">
                  <from>
                    <xdr:col>1</xdr:col>
                    <xdr:colOff>365760</xdr:colOff>
                    <xdr:row>73</xdr:row>
                    <xdr:rowOff>7620</xdr:rowOff>
                  </from>
                  <to>
                    <xdr:col>1</xdr:col>
                    <xdr:colOff>541020</xdr:colOff>
                    <xdr:row>73</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6"/>
  <sheetViews>
    <sheetView showGridLines="0" topLeftCell="B43" zoomScaleNormal="100" workbookViewId="0">
      <selection activeCell="M60" sqref="M60"/>
    </sheetView>
  </sheetViews>
  <sheetFormatPr defaultRowHeight="13.2" x14ac:dyDescent="0.25"/>
  <cols>
    <col min="1" max="1" width="58.6640625" customWidth="1"/>
    <col min="2" max="2" width="24.109375" customWidth="1"/>
    <col min="3" max="3" width="12" customWidth="1"/>
    <col min="7" max="7" width="2.33203125" customWidth="1"/>
  </cols>
  <sheetData>
    <row r="1" spans="1:14" ht="17.399999999999999" x14ac:dyDescent="0.25">
      <c r="A1" s="149" t="s">
        <v>185</v>
      </c>
      <c r="B1" s="149"/>
      <c r="C1" s="149"/>
      <c r="D1" s="149"/>
      <c r="E1" s="149"/>
      <c r="F1" s="149"/>
      <c r="G1" s="149"/>
      <c r="H1" s="149"/>
      <c r="I1" s="149"/>
      <c r="J1" s="149"/>
      <c r="K1" s="149"/>
    </row>
    <row r="2" spans="1:14" ht="13.8" thickBot="1" x14ac:dyDescent="0.3"/>
    <row r="3" spans="1:14" ht="13.8" thickBot="1" x14ac:dyDescent="0.3">
      <c r="A3" s="152" t="s">
        <v>186</v>
      </c>
      <c r="B3" s="152" t="s">
        <v>112</v>
      </c>
      <c r="C3" s="220" t="s">
        <v>183</v>
      </c>
      <c r="D3" s="221"/>
      <c r="E3" s="221"/>
      <c r="F3" s="221"/>
      <c r="G3" s="221"/>
      <c r="H3" s="221"/>
      <c r="I3" s="221"/>
      <c r="J3" s="221"/>
      <c r="K3" s="222"/>
    </row>
    <row r="4" spans="1:14" x14ac:dyDescent="0.25">
      <c r="A4" s="231" t="s">
        <v>174</v>
      </c>
      <c r="B4" s="228">
        <f>SUM(H4:H10)</f>
        <v>343.08600000000001</v>
      </c>
      <c r="C4" s="234" t="s">
        <v>151</v>
      </c>
      <c r="D4" s="235"/>
      <c r="E4" s="235"/>
      <c r="F4" s="235"/>
      <c r="G4" s="174" t="s">
        <v>147</v>
      </c>
      <c r="H4" s="178">
        <v>55.05</v>
      </c>
      <c r="I4" s="178"/>
      <c r="J4" s="169"/>
      <c r="K4" s="170"/>
    </row>
    <row r="5" spans="1:14" x14ac:dyDescent="0.25">
      <c r="A5" s="232"/>
      <c r="B5" s="229"/>
      <c r="C5" s="226" t="s">
        <v>152</v>
      </c>
      <c r="D5" s="227"/>
      <c r="E5" s="227"/>
      <c r="F5" s="227"/>
      <c r="G5" s="175" t="s">
        <v>147</v>
      </c>
      <c r="H5" s="179">
        <v>133.333</v>
      </c>
      <c r="I5" s="179"/>
      <c r="J5" s="171" t="s">
        <v>171</v>
      </c>
      <c r="K5" s="172"/>
    </row>
    <row r="6" spans="1:14" x14ac:dyDescent="0.25">
      <c r="A6" s="232"/>
      <c r="B6" s="229"/>
      <c r="C6" s="226" t="s">
        <v>154</v>
      </c>
      <c r="D6" s="227"/>
      <c r="E6" s="227"/>
      <c r="F6" s="227"/>
      <c r="G6" s="175" t="s">
        <v>147</v>
      </c>
      <c r="H6" s="179">
        <v>48</v>
      </c>
      <c r="I6" s="179"/>
      <c r="J6" s="171"/>
      <c r="K6" s="172"/>
    </row>
    <row r="7" spans="1:14" x14ac:dyDescent="0.25">
      <c r="A7" s="232"/>
      <c r="B7" s="229"/>
      <c r="C7" s="226" t="s">
        <v>167</v>
      </c>
      <c r="D7" s="227"/>
      <c r="E7" s="227"/>
      <c r="F7" s="227"/>
      <c r="G7" s="175" t="s">
        <v>147</v>
      </c>
      <c r="H7" s="179">
        <v>16.667000000000002</v>
      </c>
      <c r="I7" s="179"/>
      <c r="J7" s="171"/>
      <c r="K7" s="172"/>
    </row>
    <row r="8" spans="1:14" x14ac:dyDescent="0.25">
      <c r="A8" s="232"/>
      <c r="B8" s="229"/>
      <c r="C8" s="226" t="s">
        <v>168</v>
      </c>
      <c r="D8" s="227"/>
      <c r="E8" s="227"/>
      <c r="F8" s="227"/>
      <c r="G8" s="175" t="s">
        <v>147</v>
      </c>
      <c r="H8" s="179">
        <v>3.3690000000000002</v>
      </c>
      <c r="I8" s="179"/>
      <c r="J8" s="171"/>
      <c r="K8" s="172"/>
    </row>
    <row r="9" spans="1:14" x14ac:dyDescent="0.25">
      <c r="A9" s="232"/>
      <c r="B9" s="229"/>
      <c r="C9" s="226" t="s">
        <v>169</v>
      </c>
      <c r="D9" s="227"/>
      <c r="E9" s="227"/>
      <c r="F9" s="227"/>
      <c r="G9" s="175" t="s">
        <v>147</v>
      </c>
      <c r="H9" s="179">
        <v>66.667000000000002</v>
      </c>
      <c r="I9" s="179"/>
      <c r="J9" s="171" t="s">
        <v>172</v>
      </c>
      <c r="K9" s="172"/>
    </row>
    <row r="10" spans="1:14" ht="13.8" thickBot="1" x14ac:dyDescent="0.3">
      <c r="A10" s="233"/>
      <c r="B10" s="230"/>
      <c r="C10" s="226" t="s">
        <v>170</v>
      </c>
      <c r="D10" s="227"/>
      <c r="E10" s="227"/>
      <c r="F10" s="227"/>
      <c r="G10" s="175" t="s">
        <v>147</v>
      </c>
      <c r="H10" s="179">
        <v>20</v>
      </c>
      <c r="I10" s="179"/>
      <c r="J10" s="171"/>
      <c r="K10" s="172"/>
    </row>
    <row r="11" spans="1:14" ht="12.75" customHeight="1" x14ac:dyDescent="0.25">
      <c r="A11" s="231" t="s">
        <v>175</v>
      </c>
      <c r="B11" s="228">
        <f>SUM(H11:H17)</f>
        <v>287.52999999999997</v>
      </c>
      <c r="C11" s="234" t="s">
        <v>151</v>
      </c>
      <c r="D11" s="235"/>
      <c r="E11" s="235"/>
      <c r="F11" s="235"/>
      <c r="G11" s="174" t="s">
        <v>147</v>
      </c>
      <c r="H11" s="178">
        <v>55.05</v>
      </c>
      <c r="I11" s="178"/>
      <c r="J11" s="169"/>
      <c r="K11" s="170"/>
    </row>
    <row r="12" spans="1:14" x14ac:dyDescent="0.25">
      <c r="A12" s="232"/>
      <c r="B12" s="229"/>
      <c r="C12" s="226" t="s">
        <v>152</v>
      </c>
      <c r="D12" s="227"/>
      <c r="E12" s="227"/>
      <c r="F12" s="227"/>
      <c r="G12" s="175" t="s">
        <v>147</v>
      </c>
      <c r="H12" s="179">
        <v>133.333</v>
      </c>
      <c r="I12" s="179"/>
      <c r="J12" s="171" t="s">
        <v>171</v>
      </c>
      <c r="K12" s="172"/>
    </row>
    <row r="13" spans="1:14" x14ac:dyDescent="0.25">
      <c r="A13" s="232"/>
      <c r="B13" s="229"/>
      <c r="C13" s="226" t="s">
        <v>154</v>
      </c>
      <c r="D13" s="227"/>
      <c r="E13" s="227"/>
      <c r="F13" s="227"/>
      <c r="G13" s="175" t="s">
        <v>147</v>
      </c>
      <c r="H13" s="179">
        <v>48</v>
      </c>
      <c r="I13" s="179"/>
      <c r="J13" s="171"/>
      <c r="K13" s="172"/>
    </row>
    <row r="14" spans="1:14" x14ac:dyDescent="0.25">
      <c r="A14" s="232"/>
      <c r="B14" s="229"/>
      <c r="C14" s="226" t="s">
        <v>167</v>
      </c>
      <c r="D14" s="227"/>
      <c r="E14" s="227"/>
      <c r="F14" s="227"/>
      <c r="G14" s="175" t="s">
        <v>147</v>
      </c>
      <c r="H14" s="179">
        <v>16.667000000000002</v>
      </c>
      <c r="I14" s="179"/>
      <c r="J14" s="171"/>
      <c r="K14" s="172"/>
    </row>
    <row r="15" spans="1:14" x14ac:dyDescent="0.25">
      <c r="A15" s="232"/>
      <c r="B15" s="229"/>
      <c r="C15" s="226" t="s">
        <v>168</v>
      </c>
      <c r="D15" s="227"/>
      <c r="E15" s="227"/>
      <c r="F15" s="227"/>
      <c r="G15" s="175" t="s">
        <v>147</v>
      </c>
      <c r="H15" s="179">
        <v>3.3690000000000002</v>
      </c>
      <c r="I15" s="179"/>
      <c r="J15" s="171"/>
      <c r="K15" s="172"/>
      <c r="N15" s="153"/>
    </row>
    <row r="16" spans="1:14" x14ac:dyDescent="0.25">
      <c r="A16" s="232"/>
      <c r="B16" s="229"/>
      <c r="C16" s="236" t="s">
        <v>169</v>
      </c>
      <c r="D16" s="237"/>
      <c r="E16" s="237"/>
      <c r="F16" s="237"/>
      <c r="G16" s="188" t="s">
        <v>147</v>
      </c>
      <c r="H16" s="189">
        <v>11.111000000000001</v>
      </c>
      <c r="I16" s="189"/>
      <c r="J16" s="190" t="s">
        <v>179</v>
      </c>
      <c r="K16" s="172"/>
    </row>
    <row r="17" spans="1:11" ht="13.8" thickBot="1" x14ac:dyDescent="0.3">
      <c r="A17" s="233"/>
      <c r="B17" s="230"/>
      <c r="C17" s="226" t="s">
        <v>170</v>
      </c>
      <c r="D17" s="227"/>
      <c r="E17" s="227"/>
      <c r="F17" s="227"/>
      <c r="G17" s="175" t="s">
        <v>147</v>
      </c>
      <c r="H17" s="179">
        <v>20</v>
      </c>
      <c r="I17" s="179"/>
      <c r="J17" s="171"/>
      <c r="K17" s="172"/>
    </row>
    <row r="18" spans="1:11" ht="12.75" customHeight="1" x14ac:dyDescent="0.25">
      <c r="A18" s="231" t="s">
        <v>173</v>
      </c>
      <c r="B18" s="228">
        <f>SUM(H18:H31)</f>
        <v>142.65599999999998</v>
      </c>
      <c r="C18" s="223" t="s">
        <v>150</v>
      </c>
      <c r="D18" s="224"/>
      <c r="E18" s="224"/>
      <c r="F18" s="225"/>
      <c r="G18" s="173" t="s">
        <v>147</v>
      </c>
      <c r="H18" s="180">
        <v>55.05</v>
      </c>
      <c r="I18" s="180"/>
      <c r="J18" s="176"/>
      <c r="K18" s="177"/>
    </row>
    <row r="19" spans="1:11" ht="12.75" customHeight="1" x14ac:dyDescent="0.25">
      <c r="A19" s="232"/>
      <c r="B19" s="229"/>
      <c r="C19" s="218" t="s">
        <v>155</v>
      </c>
      <c r="D19" s="219"/>
      <c r="E19" s="219"/>
      <c r="F19" s="219"/>
      <c r="G19" s="165" t="s">
        <v>147</v>
      </c>
      <c r="H19" s="181">
        <v>11.11</v>
      </c>
      <c r="I19" s="181"/>
      <c r="J19" s="167" t="s">
        <v>179</v>
      </c>
      <c r="K19" s="168"/>
    </row>
    <row r="20" spans="1:11" ht="12.75" customHeight="1" x14ac:dyDescent="0.25">
      <c r="A20" s="232"/>
      <c r="B20" s="229"/>
      <c r="C20" s="218" t="s">
        <v>156</v>
      </c>
      <c r="D20" s="219"/>
      <c r="E20" s="219"/>
      <c r="F20" s="219"/>
      <c r="G20" s="165" t="s">
        <v>147</v>
      </c>
      <c r="H20" s="181">
        <v>15.507</v>
      </c>
      <c r="I20" s="181"/>
      <c r="J20" s="167" t="s">
        <v>178</v>
      </c>
      <c r="K20" s="150"/>
    </row>
    <row r="21" spans="1:11" ht="12.75" customHeight="1" x14ac:dyDescent="0.25">
      <c r="A21" s="232"/>
      <c r="B21" s="229"/>
      <c r="C21" s="218" t="s">
        <v>181</v>
      </c>
      <c r="D21" s="219"/>
      <c r="E21" s="219"/>
      <c r="F21" s="219"/>
      <c r="G21" s="165" t="s">
        <v>147</v>
      </c>
      <c r="H21" s="181">
        <v>5</v>
      </c>
      <c r="I21" s="181"/>
      <c r="J21" s="196">
        <v>5976</v>
      </c>
      <c r="K21" s="150"/>
    </row>
    <row r="22" spans="1:11" ht="12.75" customHeight="1" x14ac:dyDescent="0.25">
      <c r="A22" s="232"/>
      <c r="B22" s="229"/>
      <c r="C22" s="218" t="s">
        <v>158</v>
      </c>
      <c r="D22" s="219"/>
      <c r="E22" s="219"/>
      <c r="F22" s="219"/>
      <c r="G22" s="165" t="s">
        <v>147</v>
      </c>
      <c r="H22" s="181">
        <v>6.67</v>
      </c>
      <c r="I22" s="181"/>
      <c r="J22" s="196">
        <v>5996</v>
      </c>
      <c r="K22" s="150"/>
    </row>
    <row r="23" spans="1:11" ht="12.75" customHeight="1" x14ac:dyDescent="0.25">
      <c r="A23" s="232"/>
      <c r="B23" s="229"/>
      <c r="C23" s="218" t="s">
        <v>159</v>
      </c>
      <c r="D23" s="219"/>
      <c r="E23" s="219"/>
      <c r="F23" s="219"/>
      <c r="G23" s="165" t="s">
        <v>147</v>
      </c>
      <c r="H23" s="195">
        <v>13.33</v>
      </c>
      <c r="I23" s="195"/>
      <c r="J23" s="167" t="s">
        <v>184</v>
      </c>
      <c r="K23" s="150"/>
    </row>
    <row r="24" spans="1:11" ht="12.75" customHeight="1" x14ac:dyDescent="0.25">
      <c r="A24" s="232"/>
      <c r="B24" s="229"/>
      <c r="C24" s="218" t="s">
        <v>160</v>
      </c>
      <c r="D24" s="219"/>
      <c r="E24" s="219"/>
      <c r="F24" s="219"/>
      <c r="G24" s="165" t="s">
        <v>147</v>
      </c>
      <c r="H24" s="181">
        <v>13.33</v>
      </c>
      <c r="I24" s="181"/>
      <c r="J24" s="196">
        <v>7878</v>
      </c>
      <c r="K24" s="150"/>
    </row>
    <row r="25" spans="1:11" ht="12.75" customHeight="1" x14ac:dyDescent="0.25">
      <c r="A25" s="232"/>
      <c r="B25" s="229"/>
      <c r="C25" s="218" t="s">
        <v>161</v>
      </c>
      <c r="D25" s="219"/>
      <c r="E25" s="219"/>
      <c r="F25" s="219"/>
      <c r="G25" s="165" t="s">
        <v>147</v>
      </c>
      <c r="H25" s="181">
        <v>3.0670000000000002</v>
      </c>
      <c r="I25" s="181"/>
      <c r="J25" s="196">
        <v>2356</v>
      </c>
      <c r="K25" s="150"/>
    </row>
    <row r="26" spans="1:11" x14ac:dyDescent="0.25">
      <c r="A26" s="232"/>
      <c r="B26" s="229"/>
      <c r="C26" s="218" t="s">
        <v>162</v>
      </c>
      <c r="D26" s="219"/>
      <c r="E26" s="219"/>
      <c r="F26" s="219"/>
      <c r="G26" s="165" t="s">
        <v>147</v>
      </c>
      <c r="H26" s="181">
        <v>12</v>
      </c>
      <c r="I26" s="181"/>
      <c r="J26" s="167"/>
      <c r="K26" s="150"/>
    </row>
    <row r="27" spans="1:11" ht="12.75" customHeight="1" x14ac:dyDescent="0.25">
      <c r="A27" s="232"/>
      <c r="B27" s="229"/>
      <c r="C27" s="218" t="s">
        <v>163</v>
      </c>
      <c r="D27" s="219"/>
      <c r="E27" s="219"/>
      <c r="F27" s="219"/>
      <c r="G27" s="165" t="s">
        <v>147</v>
      </c>
      <c r="H27" s="181">
        <v>2.778</v>
      </c>
      <c r="I27" s="181"/>
      <c r="J27" s="167"/>
      <c r="K27" s="150"/>
    </row>
    <row r="28" spans="1:11" ht="12.75" customHeight="1" x14ac:dyDescent="0.25">
      <c r="A28" s="232"/>
      <c r="B28" s="229"/>
      <c r="C28" s="218" t="s">
        <v>164</v>
      </c>
      <c r="D28" s="219"/>
      <c r="E28" s="219"/>
      <c r="F28" s="219"/>
      <c r="G28" s="165" t="s">
        <v>147</v>
      </c>
      <c r="H28" s="181">
        <v>0.222</v>
      </c>
      <c r="I28" s="181"/>
      <c r="J28" s="167"/>
      <c r="K28" s="150"/>
    </row>
    <row r="29" spans="1:11" ht="12.75" customHeight="1" x14ac:dyDescent="0.25">
      <c r="A29" s="232"/>
      <c r="B29" s="229"/>
      <c r="C29" s="218" t="s">
        <v>165</v>
      </c>
      <c r="D29" s="219"/>
      <c r="E29" s="219"/>
      <c r="F29" s="219"/>
      <c r="G29" s="165" t="s">
        <v>147</v>
      </c>
      <c r="H29" s="181">
        <v>1.111</v>
      </c>
      <c r="I29" s="181"/>
      <c r="J29" s="167"/>
      <c r="K29" s="150"/>
    </row>
    <row r="30" spans="1:11" x14ac:dyDescent="0.25">
      <c r="A30" s="232"/>
      <c r="B30" s="229"/>
      <c r="C30" s="218" t="s">
        <v>166</v>
      </c>
      <c r="D30" s="219"/>
      <c r="E30" s="219"/>
      <c r="F30" s="219"/>
      <c r="G30" s="165" t="s">
        <v>147</v>
      </c>
      <c r="H30" s="181">
        <v>0.111</v>
      </c>
      <c r="I30" s="181"/>
      <c r="J30" s="167"/>
      <c r="K30" s="150"/>
    </row>
    <row r="31" spans="1:11" ht="13.8" thickBot="1" x14ac:dyDescent="0.3">
      <c r="A31" s="233"/>
      <c r="B31" s="230"/>
      <c r="C31" s="182"/>
      <c r="D31" s="183"/>
      <c r="E31" s="183"/>
      <c r="F31" s="184" t="s">
        <v>153</v>
      </c>
      <c r="G31" s="185" t="s">
        <v>147</v>
      </c>
      <c r="H31" s="186">
        <v>3.37</v>
      </c>
      <c r="I31" s="186"/>
      <c r="J31" s="187"/>
      <c r="K31" s="151"/>
    </row>
    <row r="32" spans="1:11" x14ac:dyDescent="0.25">
      <c r="A32" s="231" t="s">
        <v>176</v>
      </c>
      <c r="B32" s="228">
        <f>SUM(H32:H42)</f>
        <v>158.43700000000001</v>
      </c>
      <c r="C32" s="223" t="s">
        <v>150</v>
      </c>
      <c r="D32" s="224"/>
      <c r="E32" s="224"/>
      <c r="F32" s="225"/>
      <c r="G32" s="173" t="s">
        <v>147</v>
      </c>
      <c r="H32" s="180">
        <v>55.05</v>
      </c>
      <c r="I32" s="180"/>
      <c r="J32" s="176"/>
      <c r="K32" s="177"/>
    </row>
    <row r="33" spans="1:11" x14ac:dyDescent="0.25">
      <c r="A33" s="232"/>
      <c r="B33" s="229"/>
      <c r="C33" s="218" t="s">
        <v>155</v>
      </c>
      <c r="D33" s="219"/>
      <c r="E33" s="219"/>
      <c r="F33" s="219"/>
      <c r="G33" s="165" t="s">
        <v>147</v>
      </c>
      <c r="H33" s="181">
        <v>11.11</v>
      </c>
      <c r="I33" s="181"/>
      <c r="J33" s="167" t="s">
        <v>179</v>
      </c>
      <c r="K33" s="168"/>
    </row>
    <row r="34" spans="1:11" x14ac:dyDescent="0.25">
      <c r="A34" s="232"/>
      <c r="B34" s="229"/>
      <c r="C34" s="218" t="s">
        <v>156</v>
      </c>
      <c r="D34" s="219"/>
      <c r="E34" s="219"/>
      <c r="F34" s="219"/>
      <c r="G34" s="165" t="s">
        <v>147</v>
      </c>
      <c r="H34" s="181">
        <v>15.51</v>
      </c>
      <c r="I34" s="181"/>
      <c r="J34" s="167" t="s">
        <v>178</v>
      </c>
      <c r="K34" s="150"/>
    </row>
    <row r="35" spans="1:11" x14ac:dyDescent="0.25">
      <c r="A35" s="232"/>
      <c r="B35" s="229"/>
      <c r="C35" s="218" t="s">
        <v>157</v>
      </c>
      <c r="D35" s="219"/>
      <c r="E35" s="219"/>
      <c r="F35" s="219"/>
      <c r="G35" s="165" t="s">
        <v>147</v>
      </c>
      <c r="H35" s="181">
        <v>5</v>
      </c>
      <c r="I35" s="181"/>
      <c r="J35" s="196">
        <v>5976</v>
      </c>
      <c r="K35" s="150"/>
    </row>
    <row r="36" spans="1:11" x14ac:dyDescent="0.25">
      <c r="A36" s="232"/>
      <c r="B36" s="229"/>
      <c r="C36" s="218" t="s">
        <v>158</v>
      </c>
      <c r="D36" s="219"/>
      <c r="E36" s="219"/>
      <c r="F36" s="219"/>
      <c r="G36" s="165" t="s">
        <v>147</v>
      </c>
      <c r="H36" s="181">
        <v>6.67</v>
      </c>
      <c r="I36" s="181"/>
      <c r="J36" s="196">
        <v>5996</v>
      </c>
      <c r="K36" s="150"/>
    </row>
    <row r="37" spans="1:11" x14ac:dyDescent="0.25">
      <c r="A37" s="232"/>
      <c r="B37" s="229"/>
      <c r="C37" s="218" t="s">
        <v>159</v>
      </c>
      <c r="D37" s="219"/>
      <c r="E37" s="219"/>
      <c r="F37" s="219"/>
      <c r="G37" s="165" t="s">
        <v>147</v>
      </c>
      <c r="H37" s="181">
        <v>13.33</v>
      </c>
      <c r="I37" s="181"/>
      <c r="J37" s="167" t="s">
        <v>184</v>
      </c>
      <c r="K37" s="150"/>
    </row>
    <row r="38" spans="1:11" x14ac:dyDescent="0.25">
      <c r="A38" s="232"/>
      <c r="B38" s="229"/>
      <c r="C38" s="218" t="s">
        <v>160</v>
      </c>
      <c r="D38" s="219"/>
      <c r="E38" s="219"/>
      <c r="F38" s="219"/>
      <c r="G38" s="165" t="s">
        <v>147</v>
      </c>
      <c r="H38" s="181">
        <v>13.33</v>
      </c>
      <c r="I38" s="181"/>
      <c r="J38" s="196">
        <v>7878</v>
      </c>
      <c r="K38" s="150"/>
    </row>
    <row r="39" spans="1:11" x14ac:dyDescent="0.25">
      <c r="A39" s="232"/>
      <c r="B39" s="229"/>
      <c r="C39" s="218" t="s">
        <v>161</v>
      </c>
      <c r="D39" s="219"/>
      <c r="E39" s="219"/>
      <c r="F39" s="219"/>
      <c r="G39" s="165" t="s">
        <v>147</v>
      </c>
      <c r="H39" s="181">
        <v>3.0670000000000002</v>
      </c>
      <c r="I39" s="181"/>
      <c r="J39" s="196">
        <v>2356</v>
      </c>
      <c r="K39" s="150"/>
    </row>
    <row r="40" spans="1:11" x14ac:dyDescent="0.25">
      <c r="A40" s="232"/>
      <c r="B40" s="229"/>
      <c r="C40" s="218" t="s">
        <v>162</v>
      </c>
      <c r="D40" s="219"/>
      <c r="E40" s="219"/>
      <c r="F40" s="219"/>
      <c r="G40" s="165" t="s">
        <v>147</v>
      </c>
      <c r="H40" s="181">
        <v>12</v>
      </c>
      <c r="I40" s="181"/>
      <c r="J40" s="167"/>
      <c r="K40" s="150"/>
    </row>
    <row r="41" spans="1:11" x14ac:dyDescent="0.25">
      <c r="A41" s="232"/>
      <c r="B41" s="229"/>
      <c r="C41" s="238" t="s">
        <v>170</v>
      </c>
      <c r="D41" s="239"/>
      <c r="E41" s="239"/>
      <c r="F41" s="239"/>
      <c r="G41" s="191" t="s">
        <v>147</v>
      </c>
      <c r="H41" s="192">
        <v>20</v>
      </c>
      <c r="I41" s="192"/>
      <c r="J41" s="193"/>
      <c r="K41" s="194"/>
    </row>
    <row r="42" spans="1:11" ht="13.8" thickBot="1" x14ac:dyDescent="0.3">
      <c r="A42" s="233"/>
      <c r="B42" s="230"/>
      <c r="C42" s="182"/>
      <c r="D42" s="183"/>
      <c r="E42" s="183"/>
      <c r="F42" s="184" t="s">
        <v>153</v>
      </c>
      <c r="G42" s="185" t="s">
        <v>147</v>
      </c>
      <c r="H42" s="186">
        <v>3.37</v>
      </c>
      <c r="I42" s="186"/>
      <c r="J42" s="187"/>
      <c r="K42" s="151"/>
    </row>
    <row r="43" spans="1:11" x14ac:dyDescent="0.25">
      <c r="A43" s="240" t="s">
        <v>177</v>
      </c>
      <c r="B43" s="228">
        <f>SUM(H43:H48)</f>
        <v>234.863</v>
      </c>
      <c r="C43" s="223" t="s">
        <v>150</v>
      </c>
      <c r="D43" s="224"/>
      <c r="E43" s="224"/>
      <c r="F43" s="225"/>
      <c r="G43" s="173" t="s">
        <v>147</v>
      </c>
      <c r="H43" s="180">
        <v>55.05</v>
      </c>
      <c r="I43" s="180"/>
      <c r="J43" s="176"/>
      <c r="K43" s="177"/>
    </row>
    <row r="44" spans="1:11" x14ac:dyDescent="0.25">
      <c r="A44" s="241"/>
      <c r="B44" s="229"/>
      <c r="C44" s="218" t="s">
        <v>155</v>
      </c>
      <c r="D44" s="219"/>
      <c r="E44" s="219"/>
      <c r="F44" s="219"/>
      <c r="G44" s="165" t="s">
        <v>147</v>
      </c>
      <c r="H44" s="181">
        <v>11.11</v>
      </c>
      <c r="I44" s="181"/>
      <c r="J44" s="167" t="s">
        <v>179</v>
      </c>
      <c r="K44" s="168"/>
    </row>
    <row r="45" spans="1:11" x14ac:dyDescent="0.25">
      <c r="A45" s="241"/>
      <c r="B45" s="229"/>
      <c r="C45" s="236" t="s">
        <v>152</v>
      </c>
      <c r="D45" s="237"/>
      <c r="E45" s="237"/>
      <c r="F45" s="237"/>
      <c r="G45" s="188" t="s">
        <v>147</v>
      </c>
      <c r="H45" s="189">
        <v>133.333</v>
      </c>
      <c r="I45" s="189"/>
      <c r="J45" s="190" t="s">
        <v>171</v>
      </c>
      <c r="K45" s="194"/>
    </row>
    <row r="46" spans="1:11" x14ac:dyDescent="0.25">
      <c r="A46" s="241"/>
      <c r="B46" s="229"/>
      <c r="C46" s="218" t="s">
        <v>162</v>
      </c>
      <c r="D46" s="219"/>
      <c r="E46" s="219"/>
      <c r="F46" s="219"/>
      <c r="G46" s="165" t="s">
        <v>147</v>
      </c>
      <c r="H46" s="181">
        <v>12</v>
      </c>
      <c r="I46" s="181"/>
      <c r="J46" s="167"/>
      <c r="K46" s="150"/>
    </row>
    <row r="47" spans="1:11" x14ac:dyDescent="0.25">
      <c r="A47" s="241"/>
      <c r="B47" s="229"/>
      <c r="C47" s="238" t="s">
        <v>170</v>
      </c>
      <c r="D47" s="239"/>
      <c r="E47" s="239"/>
      <c r="F47" s="239"/>
      <c r="G47" s="191" t="s">
        <v>147</v>
      </c>
      <c r="H47" s="192">
        <v>20</v>
      </c>
      <c r="I47" s="192"/>
      <c r="J47" s="193"/>
      <c r="K47" s="194"/>
    </row>
    <row r="48" spans="1:11" ht="13.8" thickBot="1" x14ac:dyDescent="0.3">
      <c r="A48" s="242"/>
      <c r="B48" s="230"/>
      <c r="C48" s="182"/>
      <c r="D48" s="183"/>
      <c r="E48" s="183"/>
      <c r="F48" s="184" t="s">
        <v>153</v>
      </c>
      <c r="G48" s="185" t="s">
        <v>147</v>
      </c>
      <c r="H48" s="186">
        <v>3.37</v>
      </c>
      <c r="I48" s="186"/>
      <c r="J48" s="187"/>
      <c r="K48" s="151"/>
    </row>
    <row r="50" spans="1:11" x14ac:dyDescent="0.25">
      <c r="A50" s="153" t="s">
        <v>148</v>
      </c>
    </row>
    <row r="56" spans="1:11" x14ac:dyDescent="0.25">
      <c r="F56" s="200" t="s">
        <v>188</v>
      </c>
      <c r="H56" s="199" t="s">
        <v>187</v>
      </c>
      <c r="I56" s="199"/>
    </row>
    <row r="57" spans="1:11" x14ac:dyDescent="0.25">
      <c r="F57" s="200"/>
      <c r="H57" s="199" t="s">
        <v>189</v>
      </c>
      <c r="I57" s="199" t="s">
        <v>190</v>
      </c>
    </row>
    <row r="58" spans="1:11" x14ac:dyDescent="0.25">
      <c r="C58" s="218" t="s">
        <v>156</v>
      </c>
      <c r="D58" s="219"/>
      <c r="E58" s="219"/>
      <c r="F58" s="219"/>
      <c r="G58" s="165" t="s">
        <v>147</v>
      </c>
      <c r="H58" s="201">
        <v>1.163</v>
      </c>
      <c r="I58" s="205">
        <f>H58*12</f>
        <v>13.956</v>
      </c>
      <c r="J58" s="203" t="s">
        <v>178</v>
      </c>
      <c r="K58" s="150"/>
    </row>
    <row r="59" spans="1:11" x14ac:dyDescent="0.25">
      <c r="C59" s="218" t="s">
        <v>181</v>
      </c>
      <c r="D59" s="219"/>
      <c r="E59" s="219"/>
      <c r="F59" s="219"/>
      <c r="G59" s="165" t="s">
        <v>147</v>
      </c>
      <c r="H59" s="201">
        <v>0.375</v>
      </c>
      <c r="I59" s="205">
        <f t="shared" ref="I59:I63" si="0">H59*12</f>
        <v>4.5</v>
      </c>
      <c r="J59" s="204">
        <v>5976</v>
      </c>
      <c r="K59" s="150"/>
    </row>
    <row r="60" spans="1:11" x14ac:dyDescent="0.25">
      <c r="C60" s="218" t="s">
        <v>158</v>
      </c>
      <c r="D60" s="219"/>
      <c r="E60" s="219"/>
      <c r="F60" s="219"/>
      <c r="G60" s="165" t="s">
        <v>147</v>
      </c>
      <c r="H60" s="201">
        <v>0.5</v>
      </c>
      <c r="I60" s="205">
        <f t="shared" si="0"/>
        <v>6</v>
      </c>
      <c r="J60" s="204">
        <v>5996</v>
      </c>
      <c r="K60" s="150"/>
    </row>
    <row r="61" spans="1:11" x14ac:dyDescent="0.25">
      <c r="C61" s="218" t="s">
        <v>159</v>
      </c>
      <c r="D61" s="219"/>
      <c r="E61" s="219"/>
      <c r="F61" s="219"/>
      <c r="G61" s="165" t="s">
        <v>147</v>
      </c>
      <c r="H61" s="202">
        <v>1</v>
      </c>
      <c r="I61" s="205">
        <f t="shared" si="0"/>
        <v>12</v>
      </c>
      <c r="J61" s="203" t="s">
        <v>184</v>
      </c>
      <c r="K61" s="150"/>
    </row>
    <row r="62" spans="1:11" x14ac:dyDescent="0.25">
      <c r="C62" s="218" t="s">
        <v>160</v>
      </c>
      <c r="D62" s="219"/>
      <c r="E62" s="219"/>
      <c r="F62" s="219"/>
      <c r="G62" s="165" t="s">
        <v>147</v>
      </c>
      <c r="H62" s="201">
        <v>1</v>
      </c>
      <c r="I62" s="205">
        <f t="shared" si="0"/>
        <v>12</v>
      </c>
      <c r="J62" s="204">
        <v>7878</v>
      </c>
      <c r="K62" s="150"/>
    </row>
    <row r="63" spans="1:11" x14ac:dyDescent="0.25">
      <c r="C63" s="218" t="s">
        <v>161</v>
      </c>
      <c r="D63" s="219"/>
      <c r="E63" s="219"/>
      <c r="F63" s="219"/>
      <c r="G63" s="165" t="s">
        <v>147</v>
      </c>
      <c r="H63" s="201">
        <v>0.22999999999999998</v>
      </c>
      <c r="I63" s="205">
        <f t="shared" si="0"/>
        <v>2.76</v>
      </c>
      <c r="J63" s="204">
        <v>2356</v>
      </c>
      <c r="K63" s="150"/>
    </row>
    <row r="66" spans="5:5" x14ac:dyDescent="0.25">
      <c r="E66" s="153">
        <f>31.88*0.9</f>
        <v>28.692</v>
      </c>
    </row>
  </sheetData>
  <mergeCells count="59">
    <mergeCell ref="C46:F46"/>
    <mergeCell ref="C47:F47"/>
    <mergeCell ref="A43:A48"/>
    <mergeCell ref="B43:B48"/>
    <mergeCell ref="A32:A42"/>
    <mergeCell ref="C43:F43"/>
    <mergeCell ref="C44:F44"/>
    <mergeCell ref="C45:F45"/>
    <mergeCell ref="C40:F40"/>
    <mergeCell ref="C41:F41"/>
    <mergeCell ref="B32:B42"/>
    <mergeCell ref="C32:F32"/>
    <mergeCell ref="C33:F33"/>
    <mergeCell ref="C34:F34"/>
    <mergeCell ref="C35:F35"/>
    <mergeCell ref="C36:F36"/>
    <mergeCell ref="A4:A10"/>
    <mergeCell ref="A11:A17"/>
    <mergeCell ref="B11:B17"/>
    <mergeCell ref="C11:F11"/>
    <mergeCell ref="C13:F13"/>
    <mergeCell ref="C14:F14"/>
    <mergeCell ref="C15:F15"/>
    <mergeCell ref="C16:F16"/>
    <mergeCell ref="B18:B31"/>
    <mergeCell ref="A18:A31"/>
    <mergeCell ref="C4:F4"/>
    <mergeCell ref="C5:F5"/>
    <mergeCell ref="C6:F6"/>
    <mergeCell ref="C7:F7"/>
    <mergeCell ref="C8:F8"/>
    <mergeCell ref="C29:F29"/>
    <mergeCell ref="C19:F19"/>
    <mergeCell ref="C20:F20"/>
    <mergeCell ref="C21:F21"/>
    <mergeCell ref="C22:F22"/>
    <mergeCell ref="C24:F24"/>
    <mergeCell ref="C25:F25"/>
    <mergeCell ref="C17:F17"/>
    <mergeCell ref="B4:B10"/>
    <mergeCell ref="C37:F37"/>
    <mergeCell ref="C38:F38"/>
    <mergeCell ref="C39:F39"/>
    <mergeCell ref="C3:K3"/>
    <mergeCell ref="C26:F26"/>
    <mergeCell ref="C27:F27"/>
    <mergeCell ref="C23:F23"/>
    <mergeCell ref="C18:F18"/>
    <mergeCell ref="C9:F9"/>
    <mergeCell ref="C10:F10"/>
    <mergeCell ref="C12:F12"/>
    <mergeCell ref="C28:F28"/>
    <mergeCell ref="C30:F30"/>
    <mergeCell ref="C63:F63"/>
    <mergeCell ref="C58:F58"/>
    <mergeCell ref="C59:F59"/>
    <mergeCell ref="C60:F60"/>
    <mergeCell ref="C61:F61"/>
    <mergeCell ref="C62:F62"/>
  </mergeCells>
  <pageMargins left="0.7" right="0.7" top="0.75" bottom="0.75" header="0.3" footer="0.3"/>
  <pageSetup orientation="portrait" r:id="rId1"/>
  <headerFooter>
    <oddFooter>&amp;C&amp;1#&amp;"Calibri"&amp;10&amp;K000000Consumer Sensitive (Confidential)</oddFooter>
  </headerFooter>
  <ignoredErrors>
    <ignoredError sqref="B4 B11 B18 B32 B4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BB1EDE2FFD8364D80A1B482416DE32A" ma:contentTypeVersion="13" ma:contentTypeDescription="Create a new document." ma:contentTypeScope="" ma:versionID="1c2bc17ec7e87795a7bdf0528a90307b">
  <xsd:schema xmlns:xsd="http://www.w3.org/2001/XMLSchema" xmlns:xs="http://www.w3.org/2001/XMLSchema" xmlns:p="http://schemas.microsoft.com/office/2006/metadata/properties" xmlns:ns3="bff2814d-9954-4a51-9748-fa409e4dcbaf" xmlns:ns4="d9651c0e-4335-4cb3-9291-55f8830c877a" targetNamespace="http://schemas.microsoft.com/office/2006/metadata/properties" ma:root="true" ma:fieldsID="25324f1ab64ea113a88b244bed087092" ns3:_="" ns4:_="">
    <xsd:import namespace="bff2814d-9954-4a51-9748-fa409e4dcbaf"/>
    <xsd:import namespace="d9651c0e-4335-4cb3-9291-55f8830c877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2814d-9954-4a51-9748-fa409e4dc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651c0e-4335-4cb3-9291-55f8830c877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810665-872A-4C96-8639-303C28F76C88}">
  <ds:schemaRefs>
    <ds:schemaRef ds:uri="http://schemas.microsoft.com/sharepoint/v3/contenttype/forms"/>
  </ds:schemaRefs>
</ds:datastoreItem>
</file>

<file path=customXml/itemProps2.xml><?xml version="1.0" encoding="utf-8"?>
<ds:datastoreItem xmlns:ds="http://schemas.openxmlformats.org/officeDocument/2006/customXml" ds:itemID="{3536BD76-9A50-42FC-9A0C-9AE64B4278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2814d-9954-4a51-9748-fa409e4dcbaf"/>
    <ds:schemaRef ds:uri="d9651c0e-4335-4cb3-9291-55f8830c87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5EC4A9-3630-412D-B85C-ECF8E2830C2B}">
  <ds:schemaRefs>
    <ds:schemaRef ds:uri="http://purl.org/dc/terms/"/>
    <ds:schemaRef ds:uri="http://schemas.microsoft.com/office/2006/metadata/properties"/>
    <ds:schemaRef ds:uri="http://schemas.microsoft.com/office/2006/documentManagement/types"/>
    <ds:schemaRef ds:uri="bff2814d-9954-4a51-9748-fa409e4dcbaf"/>
    <ds:schemaRef ds:uri="http://purl.org/dc/elements/1.1/"/>
    <ds:schemaRef ds:uri="http://schemas.openxmlformats.org/package/2006/metadata/core-properties"/>
    <ds:schemaRef ds:uri="http://www.w3.org/XML/1998/namespace"/>
    <ds:schemaRef ds:uri="http://schemas.microsoft.com/office/infopath/2007/PartnerControls"/>
    <ds:schemaRef ds:uri="d9651c0e-4335-4cb3-9291-55f8830c877a"/>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Sheet</vt:lpstr>
      <vt:lpstr>Change Sheet</vt:lpstr>
      <vt:lpstr>Instructions</vt:lpstr>
      <vt:lpstr>CX8 PBM</vt:lpstr>
      <vt:lpstr>Summary</vt:lpstr>
      <vt:lpstr>'CX8 PBM'!Print_Area</vt:lpstr>
    </vt:vector>
  </TitlesOfParts>
  <Company>NCR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Kleppinger</dc:creator>
  <cp:lastModifiedBy>Ycot, Teofrenz A</cp:lastModifiedBy>
  <cp:lastPrinted>2015-12-04T02:11:12Z</cp:lastPrinted>
  <dcterms:created xsi:type="dcterms:W3CDTF">2003-03-27T22:57:30Z</dcterms:created>
  <dcterms:modified xsi:type="dcterms:W3CDTF">2020-03-09T06:37:32Z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a1f09e-5eac-4dbf-9d54-379e2cb85595_Enabled">
    <vt:lpwstr>True</vt:lpwstr>
  </property>
  <property fmtid="{D5CDD505-2E9C-101B-9397-08002B2CF9AE}" pid="3" name="MSIP_Label_41a1f09e-5eac-4dbf-9d54-379e2cb85595_SiteId">
    <vt:lpwstr>ae4df1f7-611e-444f-897e-f964e1205171</vt:lpwstr>
  </property>
  <property fmtid="{D5CDD505-2E9C-101B-9397-08002B2CF9AE}" pid="4" name="MSIP_Label_41a1f09e-5eac-4dbf-9d54-379e2cb85595_Owner">
    <vt:lpwstr>ty185033@ncr.com</vt:lpwstr>
  </property>
  <property fmtid="{D5CDD505-2E9C-101B-9397-08002B2CF9AE}" pid="5" name="MSIP_Label_41a1f09e-5eac-4dbf-9d54-379e2cb85595_SetDate">
    <vt:lpwstr>2020-01-09T11:24:07.4988331Z</vt:lpwstr>
  </property>
  <property fmtid="{D5CDD505-2E9C-101B-9397-08002B2CF9AE}" pid="6" name="MSIP_Label_41a1f09e-5eac-4dbf-9d54-379e2cb85595_Name">
    <vt:lpwstr>Consumer Sensitive (Confidential)</vt:lpwstr>
  </property>
  <property fmtid="{D5CDD505-2E9C-101B-9397-08002B2CF9AE}" pid="7" name="MSIP_Label_41a1f09e-5eac-4dbf-9d54-379e2cb85595_Application">
    <vt:lpwstr>Microsoft Azure Information Protection</vt:lpwstr>
  </property>
  <property fmtid="{D5CDD505-2E9C-101B-9397-08002B2CF9AE}" pid="8" name="MSIP_Label_41a1f09e-5eac-4dbf-9d54-379e2cb85595_ActionId">
    <vt:lpwstr>8c22deba-07c0-43fd-8574-6f49e24c6f87</vt:lpwstr>
  </property>
  <property fmtid="{D5CDD505-2E9C-101B-9397-08002B2CF9AE}" pid="9" name="MSIP_Label_41a1f09e-5eac-4dbf-9d54-379e2cb85595_Extended_MSFT_Method">
    <vt:lpwstr>Automatic</vt:lpwstr>
  </property>
  <property fmtid="{D5CDD505-2E9C-101B-9397-08002B2CF9AE}" pid="10" name="Sensitivity">
    <vt:lpwstr>Consumer Sensitive (Confidential)</vt:lpwstr>
  </property>
  <property fmtid="{D5CDD505-2E9C-101B-9397-08002B2CF9AE}" pid="11" name="ContentTypeId">
    <vt:lpwstr>0x010100ABB1EDE2FFD8364D80A1B482416DE32A</vt:lpwstr>
  </property>
</Properties>
</file>